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対応能力強化◆\05．R2補正　公募説明会資料\元データ\室内機接続判定シート\"/>
    </mc:Choice>
  </mc:AlternateContent>
  <workbookProtection workbookAlgorithmName="SHA-512" workbookHashValue="b5ZsvSN0OgX8lP8riKwudKTb8ECjkytgbWpFWxRo1FwD3XI33/pjIpV0rlFUjZYV2EEayP1R188rdzQ5KaBGKA==" workbookSaltValue="GyPSncA+Ltr5FmCqY/TMrw==" workbookSpinCount="100000" lockStructure="1"/>
  <bookViews>
    <workbookView xWindow="0" yWindow="0" windowWidth="20490" windowHeight="9810" tabRatio="770"/>
  </bookViews>
  <sheets>
    <sheet name="ＰＮ機(系統１) (原紙)" sheetId="7" r:id="rId1"/>
    <sheet name="ＰＮ機(記入例)" sheetId="8" r:id="rId2"/>
    <sheet name="ＹＮ機・ＤＫ機 (原紙) " sheetId="9" r:id="rId3"/>
    <sheet name="ＹＮ機・ＤＫ機 (記入例)" sheetId="10" r:id="rId4"/>
    <sheet name="ＡＮ機 (AXHP160MA×3台以外すべて) " sheetId="1" r:id="rId5"/>
    <sheet name="ＡＮ機 (AXHP160MA×3台) " sheetId="6" r:id="rId6"/>
    <sheet name="ＡＮ機 (記入例)" sheetId="2" r:id="rId7"/>
    <sheet name="ＡＮ室内機ﾃﾞｰﾀ（消さない）" sheetId="3" state="hidden" r:id="rId8"/>
    <sheet name="ＡＮ室内機情報など（消さない）" sheetId="4" state="hidden" r:id="rId9"/>
    <sheet name="ANブレーカー容量別突入電流、消費電力値" sheetId="5" state="hidden" r:id="rId10"/>
  </sheets>
  <definedNames>
    <definedName name="_xlnm._FilterDatabase" localSheetId="7" hidden="1">'ＡＮ室内機ﾃﾞｰﾀ（消さない）'!$A$1:$F$49</definedName>
    <definedName name="_xlnm.Print_Area" localSheetId="5">'ＡＮ機 (AXHP160MA×3台) '!$A$1:$O$46</definedName>
    <definedName name="_xlnm.Print_Area" localSheetId="4">'ＡＮ機 (AXHP160MA×3台以外すべて) '!$A$1:$O$46</definedName>
    <definedName name="_xlnm.Print_Area" localSheetId="6">'ＡＮ機 (記入例)'!$A$1:$O$46</definedName>
    <definedName name="_xlnm.Print_Area" localSheetId="1">'ＰＮ機(記入例)'!$A$1:$Q$83</definedName>
    <definedName name="_xlnm.Print_Area" localSheetId="0">'ＰＮ機(系統１) (原紙)'!$A$1:$Q$83</definedName>
    <definedName name="_xlnm.Print_Area" localSheetId="3">'ＹＮ機・ＤＫ機 (記入例)'!$A$1:$L$42</definedName>
    <definedName name="_xlnm.Print_Area" localSheetId="2">'ＹＮ機・ＤＫ機 (原紙) '!$A$1:$L$42</definedName>
    <definedName name="空調運転">'ＡＮ室内機情報など（消さない）'!$D$6:$D$7</definedName>
    <definedName name="室外機">'ＡＮ室内機情報など（消さない）'!$C$6:$C$7</definedName>
    <definedName name="室外機台数">'ＡＮ室内機情報など（消さない）'!$F$6</definedName>
    <definedName name="室内機">'ＡＮ室内機ﾃﾞｰﾀ（消さない）'!$A$2:$A$49</definedName>
    <definedName name="室内機台数">'ＡＮ室内機情報など（消さない）'!$A$6:$A$16</definedName>
    <definedName name="遮断器">'ANブレーカー容量別突入電流、消費電力値'!$A$2:$A$4</definedName>
    <definedName name="周波数">'ＡＮ室内機情報など（消さない）'!$B$6:$B$7</definedName>
    <definedName name="避難所利用">'ＡＮ室内機情報など（消さない）'!$G$6:$G$7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0" l="1"/>
  <c r="E36" i="10"/>
  <c r="E35" i="10"/>
  <c r="E34" i="10"/>
  <c r="E33" i="10"/>
  <c r="E32" i="10"/>
  <c r="E31" i="10"/>
  <c r="E30" i="10"/>
  <c r="E29" i="10"/>
  <c r="E28" i="10"/>
  <c r="I27" i="10"/>
  <c r="E27" i="10"/>
  <c r="E26" i="10"/>
  <c r="E37" i="10" s="1"/>
  <c r="I31" i="10" s="1"/>
  <c r="D37" i="9"/>
  <c r="E36" i="9"/>
  <c r="E35" i="9"/>
  <c r="E34" i="9"/>
  <c r="E33" i="9"/>
  <c r="E32" i="9"/>
  <c r="E31" i="9"/>
  <c r="E30" i="9"/>
  <c r="E29" i="9"/>
  <c r="E28" i="9"/>
  <c r="E37" i="9" s="1"/>
  <c r="I31" i="9" s="1"/>
  <c r="I27" i="9"/>
  <c r="E27" i="9"/>
  <c r="E26" i="9"/>
  <c r="G72" i="8"/>
  <c r="F72" i="8"/>
  <c r="M71" i="8"/>
  <c r="L71" i="8"/>
  <c r="N71" i="8" s="1"/>
  <c r="J71" i="8"/>
  <c r="I71" i="8"/>
  <c r="K71" i="8" s="1"/>
  <c r="H71" i="8"/>
  <c r="D71" i="8"/>
  <c r="M70" i="8"/>
  <c r="L70" i="8"/>
  <c r="N70" i="8" s="1"/>
  <c r="J70" i="8"/>
  <c r="I70" i="8"/>
  <c r="K70" i="8" s="1"/>
  <c r="H70" i="8"/>
  <c r="D70" i="8"/>
  <c r="M69" i="8"/>
  <c r="L69" i="8"/>
  <c r="N69" i="8" s="1"/>
  <c r="J69" i="8"/>
  <c r="I69" i="8"/>
  <c r="K69" i="8" s="1"/>
  <c r="H69" i="8"/>
  <c r="D69" i="8"/>
  <c r="M68" i="8"/>
  <c r="L68" i="8"/>
  <c r="N68" i="8" s="1"/>
  <c r="J68" i="8"/>
  <c r="I68" i="8"/>
  <c r="K68" i="8" s="1"/>
  <c r="H68" i="8"/>
  <c r="D68" i="8"/>
  <c r="M67" i="8"/>
  <c r="L67" i="8"/>
  <c r="N67" i="8" s="1"/>
  <c r="J67" i="8"/>
  <c r="I67" i="8"/>
  <c r="K67" i="8" s="1"/>
  <c r="H67" i="8"/>
  <c r="D67" i="8"/>
  <c r="M66" i="8"/>
  <c r="L66" i="8"/>
  <c r="N66" i="8" s="1"/>
  <c r="J66" i="8"/>
  <c r="I66" i="8"/>
  <c r="K66" i="8" s="1"/>
  <c r="H66" i="8"/>
  <c r="D66" i="8"/>
  <c r="Q65" i="8"/>
  <c r="N65" i="8"/>
  <c r="M65" i="8"/>
  <c r="L65" i="8"/>
  <c r="J65" i="8"/>
  <c r="I65" i="8"/>
  <c r="K65" i="8" s="1"/>
  <c r="H65" i="8"/>
  <c r="D65" i="8"/>
  <c r="Q64" i="8"/>
  <c r="N64" i="8"/>
  <c r="M64" i="8"/>
  <c r="L64" i="8"/>
  <c r="H64" i="8"/>
  <c r="D64" i="8"/>
  <c r="I64" i="8" s="1"/>
  <c r="M63" i="8"/>
  <c r="L63" i="8"/>
  <c r="N63" i="8" s="1"/>
  <c r="H63" i="8"/>
  <c r="Q63" i="8" s="1"/>
  <c r="D63" i="8"/>
  <c r="M62" i="8"/>
  <c r="L62" i="8"/>
  <c r="N62" i="8" s="1"/>
  <c r="J62" i="8"/>
  <c r="I62" i="8"/>
  <c r="K62" i="8" s="1"/>
  <c r="H62" i="8"/>
  <c r="Q62" i="8" s="1"/>
  <c r="D62" i="8"/>
  <c r="Q61" i="8"/>
  <c r="N61" i="8"/>
  <c r="M61" i="8"/>
  <c r="L61" i="8"/>
  <c r="J61" i="8"/>
  <c r="I61" i="8"/>
  <c r="K61" i="8" s="1"/>
  <c r="H61" i="8"/>
  <c r="D61" i="8"/>
  <c r="Q60" i="8"/>
  <c r="N60" i="8"/>
  <c r="M60" i="8"/>
  <c r="L60" i="8"/>
  <c r="H60" i="8"/>
  <c r="D60" i="8"/>
  <c r="I60" i="8" s="1"/>
  <c r="M59" i="8"/>
  <c r="L59" i="8"/>
  <c r="N59" i="8" s="1"/>
  <c r="H59" i="8"/>
  <c r="Q59" i="8" s="1"/>
  <c r="D59" i="8"/>
  <c r="M58" i="8"/>
  <c r="L58" i="8"/>
  <c r="N58" i="8" s="1"/>
  <c r="J58" i="8"/>
  <c r="I58" i="8"/>
  <c r="K58" i="8" s="1"/>
  <c r="H58" i="8"/>
  <c r="Q58" i="8" s="1"/>
  <c r="D58" i="8"/>
  <c r="M57" i="8"/>
  <c r="L57" i="8"/>
  <c r="N57" i="8" s="1"/>
  <c r="J57" i="8"/>
  <c r="I57" i="8"/>
  <c r="K57" i="8" s="1"/>
  <c r="H57" i="8"/>
  <c r="D57" i="8"/>
  <c r="M56" i="8"/>
  <c r="L56" i="8"/>
  <c r="N56" i="8" s="1"/>
  <c r="J56" i="8"/>
  <c r="I56" i="8"/>
  <c r="K56" i="8" s="1"/>
  <c r="H56" i="8"/>
  <c r="D56" i="8"/>
  <c r="M55" i="8"/>
  <c r="L55" i="8"/>
  <c r="N55" i="8" s="1"/>
  <c r="J55" i="8"/>
  <c r="I55" i="8"/>
  <c r="K55" i="8" s="1"/>
  <c r="H55" i="8"/>
  <c r="D55" i="8"/>
  <c r="M54" i="8"/>
  <c r="L54" i="8"/>
  <c r="N54" i="8" s="1"/>
  <c r="J54" i="8"/>
  <c r="I54" i="8"/>
  <c r="K54" i="8" s="1"/>
  <c r="H54" i="8"/>
  <c r="D54" i="8"/>
  <c r="M53" i="8"/>
  <c r="L53" i="8"/>
  <c r="N53" i="8" s="1"/>
  <c r="J53" i="8"/>
  <c r="I53" i="8"/>
  <c r="K53" i="8" s="1"/>
  <c r="H53" i="8"/>
  <c r="D53" i="8"/>
  <c r="M52" i="8"/>
  <c r="L52" i="8"/>
  <c r="N52" i="8" s="1"/>
  <c r="J52" i="8"/>
  <c r="I52" i="8"/>
  <c r="K52" i="8" s="1"/>
  <c r="H52" i="8"/>
  <c r="D52" i="8"/>
  <c r="Q51" i="8"/>
  <c r="N51" i="8"/>
  <c r="M51" i="8"/>
  <c r="L51" i="8"/>
  <c r="J51" i="8"/>
  <c r="I51" i="8"/>
  <c r="K51" i="8" s="1"/>
  <c r="H51" i="8"/>
  <c r="D51" i="8"/>
  <c r="Q50" i="8"/>
  <c r="N50" i="8"/>
  <c r="M50" i="8"/>
  <c r="L50" i="8"/>
  <c r="H50" i="8"/>
  <c r="D50" i="8"/>
  <c r="I50" i="8" s="1"/>
  <c r="M49" i="8"/>
  <c r="L49" i="8"/>
  <c r="N49" i="8" s="1"/>
  <c r="H49" i="8"/>
  <c r="Q49" i="8" s="1"/>
  <c r="D49" i="8"/>
  <c r="M48" i="8"/>
  <c r="L48" i="8"/>
  <c r="N48" i="8" s="1"/>
  <c r="J48" i="8"/>
  <c r="I48" i="8"/>
  <c r="K48" i="8" s="1"/>
  <c r="H48" i="8"/>
  <c r="Q48" i="8" s="1"/>
  <c r="D48" i="8"/>
  <c r="Q47" i="8"/>
  <c r="N47" i="8"/>
  <c r="M47" i="8"/>
  <c r="L47" i="8"/>
  <c r="J47" i="8"/>
  <c r="I47" i="8"/>
  <c r="K47" i="8" s="1"/>
  <c r="H47" i="8"/>
  <c r="D47" i="8"/>
  <c r="Q46" i="8"/>
  <c r="N46" i="8"/>
  <c r="M46" i="8"/>
  <c r="L46" i="8"/>
  <c r="H46" i="8"/>
  <c r="D46" i="8"/>
  <c r="I46" i="8" s="1"/>
  <c r="M45" i="8"/>
  <c r="L45" i="8"/>
  <c r="N45" i="8" s="1"/>
  <c r="H45" i="8"/>
  <c r="Q45" i="8" s="1"/>
  <c r="D45" i="8"/>
  <c r="M44" i="8"/>
  <c r="L44" i="8"/>
  <c r="N44" i="8" s="1"/>
  <c r="J44" i="8"/>
  <c r="I44" i="8"/>
  <c r="K44" i="8" s="1"/>
  <c r="H44" i="8"/>
  <c r="Q44" i="8" s="1"/>
  <c r="D44" i="8"/>
  <c r="M43" i="8"/>
  <c r="L43" i="8"/>
  <c r="N43" i="8" s="1"/>
  <c r="J43" i="8"/>
  <c r="I43" i="8"/>
  <c r="K43" i="8" s="1"/>
  <c r="H43" i="8"/>
  <c r="D43" i="8"/>
  <c r="M42" i="8"/>
  <c r="L42" i="8"/>
  <c r="N42" i="8" s="1"/>
  <c r="J42" i="8"/>
  <c r="I42" i="8"/>
  <c r="K42" i="8" s="1"/>
  <c r="H42" i="8"/>
  <c r="D42" i="8"/>
  <c r="M41" i="8"/>
  <c r="L41" i="8"/>
  <c r="N41" i="8" s="1"/>
  <c r="J41" i="8"/>
  <c r="I41" i="8"/>
  <c r="K41" i="8" s="1"/>
  <c r="H41" i="8"/>
  <c r="D41" i="8"/>
  <c r="M40" i="8"/>
  <c r="L40" i="8"/>
  <c r="N40" i="8" s="1"/>
  <c r="J40" i="8"/>
  <c r="I40" i="8"/>
  <c r="K40" i="8" s="1"/>
  <c r="H40" i="8"/>
  <c r="D40" i="8"/>
  <c r="M39" i="8"/>
  <c r="L39" i="8"/>
  <c r="N39" i="8" s="1"/>
  <c r="J39" i="8"/>
  <c r="I39" i="8"/>
  <c r="K39" i="8" s="1"/>
  <c r="H39" i="8"/>
  <c r="D39" i="8"/>
  <c r="M38" i="8"/>
  <c r="L38" i="8"/>
  <c r="N38" i="8" s="1"/>
  <c r="J38" i="8"/>
  <c r="I38" i="8"/>
  <c r="K38" i="8" s="1"/>
  <c r="H38" i="8"/>
  <c r="D38" i="8"/>
  <c r="M37" i="8"/>
  <c r="L37" i="8"/>
  <c r="N37" i="8" s="1"/>
  <c r="J37" i="8"/>
  <c r="I37" i="8"/>
  <c r="K37" i="8" s="1"/>
  <c r="H37" i="8"/>
  <c r="D37" i="8"/>
  <c r="M36" i="8"/>
  <c r="L36" i="8"/>
  <c r="N36" i="8" s="1"/>
  <c r="J36" i="8"/>
  <c r="I36" i="8"/>
  <c r="K36" i="8" s="1"/>
  <c r="H36" i="8"/>
  <c r="D36" i="8"/>
  <c r="M35" i="8"/>
  <c r="L35" i="8"/>
  <c r="N35" i="8" s="1"/>
  <c r="J35" i="8"/>
  <c r="I35" i="8"/>
  <c r="K35" i="8" s="1"/>
  <c r="H35" i="8"/>
  <c r="D35" i="8"/>
  <c r="M34" i="8"/>
  <c r="L34" i="8"/>
  <c r="N34" i="8" s="1"/>
  <c r="J34" i="8"/>
  <c r="I34" i="8"/>
  <c r="K34" i="8" s="1"/>
  <c r="H34" i="8"/>
  <c r="D34" i="8"/>
  <c r="M33" i="8"/>
  <c r="L33" i="8"/>
  <c r="N33" i="8" s="1"/>
  <c r="J33" i="8"/>
  <c r="I33" i="8"/>
  <c r="K33" i="8" s="1"/>
  <c r="H33" i="8"/>
  <c r="D33" i="8"/>
  <c r="M32" i="8"/>
  <c r="L32" i="8"/>
  <c r="N32" i="8" s="1"/>
  <c r="J32" i="8"/>
  <c r="I32" i="8"/>
  <c r="K32" i="8" s="1"/>
  <c r="H32" i="8"/>
  <c r="D32" i="8"/>
  <c r="M31" i="8"/>
  <c r="L31" i="8"/>
  <c r="N31" i="8" s="1"/>
  <c r="J31" i="8"/>
  <c r="I31" i="8"/>
  <c r="K31" i="8" s="1"/>
  <c r="H31" i="8"/>
  <c r="D31" i="8"/>
  <c r="M30" i="8"/>
  <c r="L30" i="8"/>
  <c r="N30" i="8" s="1"/>
  <c r="J30" i="8"/>
  <c r="I30" i="8"/>
  <c r="K30" i="8" s="1"/>
  <c r="H30" i="8"/>
  <c r="M29" i="8"/>
  <c r="L29" i="8"/>
  <c r="N29" i="8" s="1"/>
  <c r="H29" i="8"/>
  <c r="D29" i="8"/>
  <c r="M28" i="8"/>
  <c r="L28" i="8"/>
  <c r="N28" i="8" s="1"/>
  <c r="K28" i="8"/>
  <c r="J28" i="8"/>
  <c r="I28" i="8"/>
  <c r="H28" i="8"/>
  <c r="N27" i="8"/>
  <c r="M27" i="8"/>
  <c r="L27" i="8"/>
  <c r="H27" i="8"/>
  <c r="D27" i="8"/>
  <c r="I27" i="8" s="1"/>
  <c r="N26" i="8"/>
  <c r="M26" i="8"/>
  <c r="L26" i="8"/>
  <c r="J26" i="8"/>
  <c r="K26" i="8" s="1"/>
  <c r="I26" i="8"/>
  <c r="H26" i="8"/>
  <c r="Q25" i="8"/>
  <c r="N25" i="8"/>
  <c r="M25" i="8"/>
  <c r="L25" i="8"/>
  <c r="H25" i="8"/>
  <c r="D25" i="8"/>
  <c r="I25" i="8" s="1"/>
  <c r="Q24" i="8"/>
  <c r="M24" i="8"/>
  <c r="L24" i="8"/>
  <c r="N24" i="8" s="1"/>
  <c r="K24" i="8"/>
  <c r="J24" i="8"/>
  <c r="I24" i="8"/>
  <c r="H24" i="8"/>
  <c r="M23" i="8"/>
  <c r="L23" i="8"/>
  <c r="N23" i="8" s="1"/>
  <c r="H23" i="8"/>
  <c r="Q23" i="8" s="1"/>
  <c r="D23" i="8"/>
  <c r="M22" i="8"/>
  <c r="L22" i="8"/>
  <c r="J22" i="8"/>
  <c r="I22" i="8"/>
  <c r="K22" i="8" s="1"/>
  <c r="H22" i="8"/>
  <c r="Q22" i="8" s="1"/>
  <c r="M21" i="8"/>
  <c r="L21" i="8"/>
  <c r="N21" i="8" s="1"/>
  <c r="J21" i="8"/>
  <c r="I21" i="8"/>
  <c r="K21" i="8" s="1"/>
  <c r="H21" i="8"/>
  <c r="Q21" i="8" s="1"/>
  <c r="D21" i="8"/>
  <c r="Q20" i="8"/>
  <c r="N20" i="8"/>
  <c r="M20" i="8"/>
  <c r="L20" i="8"/>
  <c r="J20" i="8"/>
  <c r="I20" i="8"/>
  <c r="K20" i="8" s="1"/>
  <c r="H20" i="8"/>
  <c r="Q19" i="8"/>
  <c r="M19" i="8"/>
  <c r="M72" i="8" s="1"/>
  <c r="L19" i="8"/>
  <c r="J19" i="8"/>
  <c r="I19" i="8"/>
  <c r="H19" i="8"/>
  <c r="D19" i="8"/>
  <c r="Q18" i="8"/>
  <c r="N18" i="8"/>
  <c r="M18" i="8"/>
  <c r="L18" i="8"/>
  <c r="K18" i="8"/>
  <c r="J18" i="8"/>
  <c r="I18" i="8"/>
  <c r="H18" i="8"/>
  <c r="G72" i="7"/>
  <c r="F72" i="7"/>
  <c r="M71" i="7"/>
  <c r="L71" i="7"/>
  <c r="N71" i="7" s="1"/>
  <c r="J71" i="7"/>
  <c r="I71" i="7"/>
  <c r="K71" i="7" s="1"/>
  <c r="H71" i="7"/>
  <c r="D71" i="7"/>
  <c r="M70" i="7"/>
  <c r="L70" i="7"/>
  <c r="N70" i="7" s="1"/>
  <c r="J70" i="7"/>
  <c r="I70" i="7"/>
  <c r="K70" i="7" s="1"/>
  <c r="H70" i="7"/>
  <c r="D70" i="7"/>
  <c r="M69" i="7"/>
  <c r="L69" i="7"/>
  <c r="N69" i="7" s="1"/>
  <c r="J69" i="7"/>
  <c r="I69" i="7"/>
  <c r="K69" i="7" s="1"/>
  <c r="H69" i="7"/>
  <c r="D69" i="7"/>
  <c r="M68" i="7"/>
  <c r="L68" i="7"/>
  <c r="N68" i="7" s="1"/>
  <c r="J68" i="7"/>
  <c r="I68" i="7"/>
  <c r="K68" i="7" s="1"/>
  <c r="H68" i="7"/>
  <c r="D68" i="7"/>
  <c r="M67" i="7"/>
  <c r="L67" i="7"/>
  <c r="N67" i="7" s="1"/>
  <c r="J67" i="7"/>
  <c r="I67" i="7"/>
  <c r="K67" i="7" s="1"/>
  <c r="H67" i="7"/>
  <c r="D67" i="7"/>
  <c r="M66" i="7"/>
  <c r="L66" i="7"/>
  <c r="N66" i="7" s="1"/>
  <c r="J66" i="7"/>
  <c r="I66" i="7"/>
  <c r="K66" i="7" s="1"/>
  <c r="H66" i="7"/>
  <c r="D66" i="7"/>
  <c r="Q65" i="7"/>
  <c r="N65" i="7"/>
  <c r="M65" i="7"/>
  <c r="L65" i="7"/>
  <c r="J65" i="7"/>
  <c r="I65" i="7"/>
  <c r="K65" i="7" s="1"/>
  <c r="H65" i="7"/>
  <c r="D65" i="7"/>
  <c r="Q64" i="7"/>
  <c r="N64" i="7"/>
  <c r="M64" i="7"/>
  <c r="L64" i="7"/>
  <c r="J64" i="7"/>
  <c r="H64" i="7"/>
  <c r="D64" i="7"/>
  <c r="I64" i="7" s="1"/>
  <c r="K64" i="7" s="1"/>
  <c r="M63" i="7"/>
  <c r="L63" i="7"/>
  <c r="N63" i="7" s="1"/>
  <c r="H63" i="7"/>
  <c r="Q63" i="7" s="1"/>
  <c r="D63" i="7"/>
  <c r="M62" i="7"/>
  <c r="L62" i="7"/>
  <c r="N62" i="7" s="1"/>
  <c r="J62" i="7"/>
  <c r="I62" i="7"/>
  <c r="K62" i="7" s="1"/>
  <c r="H62" i="7"/>
  <c r="Q62" i="7" s="1"/>
  <c r="D62" i="7"/>
  <c r="M61" i="7"/>
  <c r="N61" i="7" s="1"/>
  <c r="L61" i="7"/>
  <c r="J61" i="7"/>
  <c r="I61" i="7"/>
  <c r="H61" i="7"/>
  <c r="Q61" i="7" s="1"/>
  <c r="D61" i="7"/>
  <c r="Q60" i="7"/>
  <c r="N60" i="7"/>
  <c r="M60" i="7"/>
  <c r="L60" i="7"/>
  <c r="H60" i="7"/>
  <c r="D60" i="7"/>
  <c r="I60" i="7" s="1"/>
  <c r="M59" i="7"/>
  <c r="L59" i="7"/>
  <c r="N59" i="7" s="1"/>
  <c r="H59" i="7"/>
  <c r="Q59" i="7" s="1"/>
  <c r="D59" i="7"/>
  <c r="M58" i="7"/>
  <c r="L58" i="7"/>
  <c r="J58" i="7"/>
  <c r="I58" i="7"/>
  <c r="K58" i="7" s="1"/>
  <c r="H58" i="7"/>
  <c r="Q58" i="7" s="1"/>
  <c r="D58" i="7"/>
  <c r="M57" i="7"/>
  <c r="L57" i="7"/>
  <c r="J57" i="7"/>
  <c r="I57" i="7"/>
  <c r="H57" i="7"/>
  <c r="D57" i="7"/>
  <c r="N56" i="7"/>
  <c r="M56" i="7"/>
  <c r="L56" i="7"/>
  <c r="I56" i="7"/>
  <c r="H56" i="7"/>
  <c r="D56" i="7"/>
  <c r="J56" i="7" s="1"/>
  <c r="M55" i="7"/>
  <c r="L55" i="7"/>
  <c r="N55" i="7" s="1"/>
  <c r="I55" i="7"/>
  <c r="H55" i="7"/>
  <c r="D55" i="7"/>
  <c r="J55" i="7" s="1"/>
  <c r="M54" i="7"/>
  <c r="L54" i="7"/>
  <c r="N54" i="7" s="1"/>
  <c r="I54" i="7"/>
  <c r="K54" i="7" s="1"/>
  <c r="H54" i="7"/>
  <c r="D54" i="7"/>
  <c r="J54" i="7" s="1"/>
  <c r="M53" i="7"/>
  <c r="L53" i="7"/>
  <c r="N53" i="7" s="1"/>
  <c r="I53" i="7"/>
  <c r="K53" i="7" s="1"/>
  <c r="H53" i="7"/>
  <c r="D53" i="7"/>
  <c r="J53" i="7" s="1"/>
  <c r="M52" i="7"/>
  <c r="L52" i="7"/>
  <c r="N52" i="7" s="1"/>
  <c r="I52" i="7"/>
  <c r="H52" i="7"/>
  <c r="D52" i="7"/>
  <c r="J52" i="7" s="1"/>
  <c r="N51" i="7"/>
  <c r="M51" i="7"/>
  <c r="L51" i="7"/>
  <c r="J51" i="7"/>
  <c r="I51" i="7"/>
  <c r="K51" i="7" s="1"/>
  <c r="H51" i="7"/>
  <c r="Q51" i="7" s="1"/>
  <c r="D51" i="7"/>
  <c r="Q50" i="7"/>
  <c r="M50" i="7"/>
  <c r="N50" i="7" s="1"/>
  <c r="L50" i="7"/>
  <c r="H50" i="7"/>
  <c r="D50" i="7"/>
  <c r="J50" i="7" s="1"/>
  <c r="M49" i="7"/>
  <c r="L49" i="7"/>
  <c r="N49" i="7" s="1"/>
  <c r="J49" i="7"/>
  <c r="H49" i="7"/>
  <c r="Q49" i="7" s="1"/>
  <c r="D49" i="7"/>
  <c r="I49" i="7" s="1"/>
  <c r="K49" i="7" s="1"/>
  <c r="Q48" i="7"/>
  <c r="M48" i="7"/>
  <c r="L48" i="7"/>
  <c r="N48" i="7" s="1"/>
  <c r="I48" i="7"/>
  <c r="K48" i="7" s="1"/>
  <c r="H48" i="7"/>
  <c r="D48" i="7"/>
  <c r="J48" i="7" s="1"/>
  <c r="N47" i="7"/>
  <c r="M47" i="7"/>
  <c r="L47" i="7"/>
  <c r="J47" i="7"/>
  <c r="I47" i="7"/>
  <c r="K47" i="7" s="1"/>
  <c r="H47" i="7"/>
  <c r="Q47" i="7" s="1"/>
  <c r="D47" i="7"/>
  <c r="Q46" i="7"/>
  <c r="M46" i="7"/>
  <c r="N46" i="7" s="1"/>
  <c r="L46" i="7"/>
  <c r="H46" i="7"/>
  <c r="D46" i="7"/>
  <c r="J46" i="7" s="1"/>
  <c r="M45" i="7"/>
  <c r="L45" i="7"/>
  <c r="N45" i="7" s="1"/>
  <c r="J45" i="7"/>
  <c r="H45" i="7"/>
  <c r="Q45" i="7" s="1"/>
  <c r="D45" i="7"/>
  <c r="I45" i="7" s="1"/>
  <c r="K45" i="7" s="1"/>
  <c r="Q44" i="7"/>
  <c r="M44" i="7"/>
  <c r="L44" i="7"/>
  <c r="N44" i="7" s="1"/>
  <c r="I44" i="7"/>
  <c r="K44" i="7" s="1"/>
  <c r="H44" i="7"/>
  <c r="D44" i="7"/>
  <c r="J44" i="7" s="1"/>
  <c r="M43" i="7"/>
  <c r="L43" i="7"/>
  <c r="N43" i="7" s="1"/>
  <c r="I43" i="7"/>
  <c r="K43" i="7" s="1"/>
  <c r="H43" i="7"/>
  <c r="D43" i="7"/>
  <c r="J43" i="7" s="1"/>
  <c r="M42" i="7"/>
  <c r="L42" i="7"/>
  <c r="N42" i="7" s="1"/>
  <c r="I42" i="7"/>
  <c r="H42" i="7"/>
  <c r="D42" i="7"/>
  <c r="J42" i="7" s="1"/>
  <c r="M41" i="7"/>
  <c r="L41" i="7"/>
  <c r="N41" i="7" s="1"/>
  <c r="I41" i="7"/>
  <c r="H41" i="7"/>
  <c r="D41" i="7"/>
  <c r="J41" i="7" s="1"/>
  <c r="M40" i="7"/>
  <c r="L40" i="7"/>
  <c r="N40" i="7" s="1"/>
  <c r="I40" i="7"/>
  <c r="K40" i="7" s="1"/>
  <c r="H40" i="7"/>
  <c r="D40" i="7"/>
  <c r="J40" i="7" s="1"/>
  <c r="M39" i="7"/>
  <c r="L39" i="7"/>
  <c r="N39" i="7" s="1"/>
  <c r="I39" i="7"/>
  <c r="K39" i="7" s="1"/>
  <c r="H39" i="7"/>
  <c r="D39" i="7"/>
  <c r="J39" i="7" s="1"/>
  <c r="M38" i="7"/>
  <c r="L38" i="7"/>
  <c r="N38" i="7" s="1"/>
  <c r="I38" i="7"/>
  <c r="H38" i="7"/>
  <c r="D38" i="7"/>
  <c r="J38" i="7" s="1"/>
  <c r="M37" i="7"/>
  <c r="L37" i="7"/>
  <c r="N37" i="7" s="1"/>
  <c r="I37" i="7"/>
  <c r="H37" i="7"/>
  <c r="D37" i="7"/>
  <c r="J37" i="7" s="1"/>
  <c r="M36" i="7"/>
  <c r="L36" i="7"/>
  <c r="N36" i="7" s="1"/>
  <c r="I36" i="7"/>
  <c r="K36" i="7" s="1"/>
  <c r="H36" i="7"/>
  <c r="D36" i="7"/>
  <c r="J36" i="7" s="1"/>
  <c r="M35" i="7"/>
  <c r="L35" i="7"/>
  <c r="N35" i="7" s="1"/>
  <c r="I35" i="7"/>
  <c r="K35" i="7" s="1"/>
  <c r="H35" i="7"/>
  <c r="D35" i="7"/>
  <c r="J35" i="7" s="1"/>
  <c r="M34" i="7"/>
  <c r="L34" i="7"/>
  <c r="N34" i="7" s="1"/>
  <c r="I34" i="7"/>
  <c r="H34" i="7"/>
  <c r="D34" i="7"/>
  <c r="J34" i="7" s="1"/>
  <c r="M33" i="7"/>
  <c r="L33" i="7"/>
  <c r="N33" i="7" s="1"/>
  <c r="I33" i="7"/>
  <c r="H33" i="7"/>
  <c r="D33" i="7"/>
  <c r="J33" i="7" s="1"/>
  <c r="M32" i="7"/>
  <c r="L32" i="7"/>
  <c r="N32" i="7" s="1"/>
  <c r="I32" i="7"/>
  <c r="K32" i="7" s="1"/>
  <c r="H32" i="7"/>
  <c r="D32" i="7"/>
  <c r="J32" i="7" s="1"/>
  <c r="M31" i="7"/>
  <c r="L31" i="7"/>
  <c r="N31" i="7" s="1"/>
  <c r="I31" i="7"/>
  <c r="K31" i="7" s="1"/>
  <c r="H31" i="7"/>
  <c r="D31" i="7"/>
  <c r="J31" i="7" s="1"/>
  <c r="M30" i="7"/>
  <c r="L30" i="7"/>
  <c r="N30" i="7" s="1"/>
  <c r="J30" i="7"/>
  <c r="I30" i="7"/>
  <c r="K30" i="7" s="1"/>
  <c r="H30" i="7"/>
  <c r="M29" i="7"/>
  <c r="L29" i="7"/>
  <c r="N29" i="7" s="1"/>
  <c r="J29" i="7"/>
  <c r="H29" i="7"/>
  <c r="D29" i="7"/>
  <c r="I29" i="7" s="1"/>
  <c r="K29" i="7" s="1"/>
  <c r="M28" i="7"/>
  <c r="L28" i="7"/>
  <c r="N28" i="7" s="1"/>
  <c r="J28" i="7"/>
  <c r="K28" i="7" s="1"/>
  <c r="I28" i="7"/>
  <c r="H28" i="7"/>
  <c r="M27" i="7"/>
  <c r="N27" i="7" s="1"/>
  <c r="L27" i="7"/>
  <c r="H27" i="7"/>
  <c r="D27" i="7"/>
  <c r="J27" i="7" s="1"/>
  <c r="M26" i="7"/>
  <c r="N26" i="7" s="1"/>
  <c r="L26" i="7"/>
  <c r="K26" i="7"/>
  <c r="J26" i="7"/>
  <c r="I26" i="7"/>
  <c r="H26" i="7"/>
  <c r="Q25" i="7"/>
  <c r="M25" i="7"/>
  <c r="N25" i="7" s="1"/>
  <c r="L25" i="7"/>
  <c r="H25" i="7"/>
  <c r="D25" i="7"/>
  <c r="J25" i="7" s="1"/>
  <c r="M24" i="7"/>
  <c r="L24" i="7"/>
  <c r="N24" i="7" s="1"/>
  <c r="J24" i="7"/>
  <c r="K24" i="7" s="1"/>
  <c r="I24" i="7"/>
  <c r="H24" i="7"/>
  <c r="Q24" i="7" s="1"/>
  <c r="M23" i="7"/>
  <c r="L23" i="7"/>
  <c r="N23" i="7" s="1"/>
  <c r="J23" i="7"/>
  <c r="H23" i="7"/>
  <c r="Q23" i="7" s="1"/>
  <c r="D23" i="7"/>
  <c r="I23" i="7" s="1"/>
  <c r="K23" i="7" s="1"/>
  <c r="Q22" i="7"/>
  <c r="M22" i="7"/>
  <c r="L22" i="7"/>
  <c r="N22" i="7" s="1"/>
  <c r="J22" i="7"/>
  <c r="I22" i="7"/>
  <c r="K22" i="7" s="1"/>
  <c r="H22" i="7"/>
  <c r="Q21" i="7"/>
  <c r="M21" i="7"/>
  <c r="L21" i="7"/>
  <c r="N21" i="7" s="1"/>
  <c r="I21" i="7"/>
  <c r="K21" i="7" s="1"/>
  <c r="H21" i="7"/>
  <c r="D21" i="7"/>
  <c r="J21" i="7" s="1"/>
  <c r="N20" i="7"/>
  <c r="M20" i="7"/>
  <c r="L20" i="7"/>
  <c r="J20" i="7"/>
  <c r="I20" i="7"/>
  <c r="K20" i="7" s="1"/>
  <c r="H20" i="7"/>
  <c r="Q20" i="7" s="1"/>
  <c r="N19" i="7"/>
  <c r="M19" i="7"/>
  <c r="L19" i="7"/>
  <c r="J19" i="7"/>
  <c r="I19" i="7"/>
  <c r="K19" i="7" s="1"/>
  <c r="H19" i="7"/>
  <c r="Q19" i="7" s="1"/>
  <c r="D19" i="7"/>
  <c r="Q18" i="7"/>
  <c r="M18" i="7"/>
  <c r="L18" i="7"/>
  <c r="L72" i="7" s="1"/>
  <c r="K18" i="7"/>
  <c r="J18" i="7"/>
  <c r="I18" i="7"/>
  <c r="H18" i="7"/>
  <c r="Q72" i="8" l="1"/>
  <c r="Q72" i="7"/>
  <c r="K33" i="7"/>
  <c r="K37" i="7"/>
  <c r="K41" i="7"/>
  <c r="K55" i="7"/>
  <c r="K60" i="8"/>
  <c r="K34" i="7"/>
  <c r="K38" i="7"/>
  <c r="K42" i="7"/>
  <c r="K52" i="7"/>
  <c r="K56" i="7"/>
  <c r="H72" i="7"/>
  <c r="H77" i="7" s="1"/>
  <c r="J29" i="8"/>
  <c r="I29" i="8"/>
  <c r="K29" i="8" s="1"/>
  <c r="L72" i="8"/>
  <c r="N57" i="7"/>
  <c r="J59" i="7"/>
  <c r="I59" i="7"/>
  <c r="K59" i="7" s="1"/>
  <c r="J60" i="7"/>
  <c r="K60" i="7" s="1"/>
  <c r="K61" i="7"/>
  <c r="N22" i="8"/>
  <c r="J27" i="8"/>
  <c r="K27" i="8" s="1"/>
  <c r="J63" i="7"/>
  <c r="I63" i="7"/>
  <c r="K63" i="7" s="1"/>
  <c r="I25" i="7"/>
  <c r="K25" i="7" s="1"/>
  <c r="K72" i="7" s="1"/>
  <c r="I27" i="7"/>
  <c r="K27" i="7" s="1"/>
  <c r="I46" i="7"/>
  <c r="K46" i="7" s="1"/>
  <c r="I50" i="7"/>
  <c r="K50" i="7" s="1"/>
  <c r="J25" i="8"/>
  <c r="K25" i="8" s="1"/>
  <c r="J45" i="8"/>
  <c r="I45" i="8"/>
  <c r="K45" i="8" s="1"/>
  <c r="J46" i="8"/>
  <c r="K46" i="8" s="1"/>
  <c r="J49" i="8"/>
  <c r="I49" i="8"/>
  <c r="J50" i="8"/>
  <c r="K50" i="8" s="1"/>
  <c r="J59" i="8"/>
  <c r="I59" i="8"/>
  <c r="K59" i="8" s="1"/>
  <c r="J60" i="8"/>
  <c r="J63" i="8"/>
  <c r="I63" i="8"/>
  <c r="K63" i="8" s="1"/>
  <c r="J64" i="8"/>
  <c r="K64" i="8" s="1"/>
  <c r="H72" i="8"/>
  <c r="H77" i="8" s="1"/>
  <c r="M72" i="7"/>
  <c r="J72" i="7"/>
  <c r="N18" i="7"/>
  <c r="N72" i="7" s="1"/>
  <c r="L77" i="7" s="1"/>
  <c r="K57" i="7"/>
  <c r="N58" i="7"/>
  <c r="N72" i="8"/>
  <c r="K19" i="8"/>
  <c r="N19" i="8"/>
  <c r="J23" i="8"/>
  <c r="J72" i="8" s="1"/>
  <c r="I23" i="8"/>
  <c r="I77" i="7" l="1"/>
  <c r="H86" i="7"/>
  <c r="K86" i="7" s="1"/>
  <c r="I72" i="7"/>
  <c r="M77" i="7"/>
  <c r="N77" i="7" s="1"/>
  <c r="K77" i="7"/>
  <c r="K23" i="8"/>
  <c r="I72" i="8"/>
  <c r="K49" i="8"/>
  <c r="L77" i="8"/>
  <c r="K77" i="8"/>
  <c r="K72" i="8" l="1"/>
  <c r="H81" i="7"/>
  <c r="I77" i="8" l="1"/>
  <c r="H86" i="8"/>
  <c r="K86" i="8" s="1"/>
  <c r="M77" i="8" l="1"/>
  <c r="N77" i="8" s="1"/>
  <c r="H81" i="8" s="1"/>
  <c r="F28" i="6" l="1"/>
  <c r="N27" i="6"/>
  <c r="K27" i="6"/>
  <c r="L27" i="6" s="1"/>
  <c r="I27" i="6"/>
  <c r="J27" i="6" s="1"/>
  <c r="G27" i="6"/>
  <c r="H27" i="6" s="1"/>
  <c r="N26" i="6"/>
  <c r="K26" i="6"/>
  <c r="L26" i="6" s="1"/>
  <c r="J26" i="6"/>
  <c r="I26" i="6"/>
  <c r="G26" i="6"/>
  <c r="H26" i="6" s="1"/>
  <c r="N25" i="6"/>
  <c r="K25" i="6"/>
  <c r="L25" i="6" s="1"/>
  <c r="I25" i="6"/>
  <c r="J25" i="6" s="1"/>
  <c r="G25" i="6"/>
  <c r="H25" i="6" s="1"/>
  <c r="N24" i="6"/>
  <c r="K24" i="6"/>
  <c r="L24" i="6" s="1"/>
  <c r="I24" i="6"/>
  <c r="J24" i="6" s="1"/>
  <c r="G24" i="6"/>
  <c r="H24" i="6" s="1"/>
  <c r="N23" i="6"/>
  <c r="K23" i="6"/>
  <c r="L23" i="6" s="1"/>
  <c r="I23" i="6"/>
  <c r="J23" i="6" s="1"/>
  <c r="G23" i="6"/>
  <c r="H23" i="6" s="1"/>
  <c r="N22" i="6"/>
  <c r="K22" i="6"/>
  <c r="L22" i="6" s="1"/>
  <c r="I22" i="6"/>
  <c r="J22" i="6" s="1"/>
  <c r="G22" i="6"/>
  <c r="H22" i="6" s="1"/>
  <c r="N21" i="6"/>
  <c r="K21" i="6"/>
  <c r="L21" i="6" s="1"/>
  <c r="I21" i="6"/>
  <c r="J21" i="6" s="1"/>
  <c r="G21" i="6"/>
  <c r="H21" i="6" s="1"/>
  <c r="N20" i="6"/>
  <c r="K20" i="6"/>
  <c r="L20" i="6" s="1"/>
  <c r="I20" i="6"/>
  <c r="J20" i="6" s="1"/>
  <c r="H20" i="6"/>
  <c r="G20" i="6"/>
  <c r="N19" i="6"/>
  <c r="K19" i="6"/>
  <c r="L19" i="6" s="1"/>
  <c r="I19" i="6"/>
  <c r="J19" i="6" s="1"/>
  <c r="G19" i="6"/>
  <c r="H19" i="6" s="1"/>
  <c r="N18" i="6"/>
  <c r="K18" i="6"/>
  <c r="L18" i="6" s="1"/>
  <c r="I18" i="6"/>
  <c r="J18" i="6" s="1"/>
  <c r="G18" i="6"/>
  <c r="H18" i="6" s="1"/>
  <c r="K17" i="6"/>
  <c r="L17" i="6" s="1"/>
  <c r="I17" i="6"/>
  <c r="J17" i="6" s="1"/>
  <c r="G17" i="6"/>
  <c r="H17" i="6" s="1"/>
  <c r="J13" i="6"/>
  <c r="L28" i="6" l="1"/>
  <c r="H28" i="6"/>
  <c r="N17" i="6"/>
  <c r="N28" i="6" s="1"/>
  <c r="J28" i="6"/>
  <c r="L37" i="6" l="1"/>
  <c r="F36" i="2"/>
  <c r="F35" i="2"/>
  <c r="L33" i="2"/>
  <c r="F28" i="2"/>
  <c r="N27" i="2"/>
  <c r="K27" i="2"/>
  <c r="L27" i="2" s="1"/>
  <c r="I27" i="2"/>
  <c r="J27" i="2" s="1"/>
  <c r="G27" i="2"/>
  <c r="H27" i="2" s="1"/>
  <c r="N26" i="2"/>
  <c r="K26" i="2"/>
  <c r="L26" i="2" s="1"/>
  <c r="I26" i="2"/>
  <c r="J26" i="2" s="1"/>
  <c r="G26" i="2"/>
  <c r="H26" i="2" s="1"/>
  <c r="N25" i="2"/>
  <c r="K25" i="2"/>
  <c r="L25" i="2" s="1"/>
  <c r="I25" i="2"/>
  <c r="J25" i="2" s="1"/>
  <c r="G25" i="2"/>
  <c r="H25" i="2" s="1"/>
  <c r="N24" i="2"/>
  <c r="K24" i="2"/>
  <c r="L24" i="2" s="1"/>
  <c r="I24" i="2"/>
  <c r="J24" i="2" s="1"/>
  <c r="G24" i="2"/>
  <c r="H24" i="2" s="1"/>
  <c r="N23" i="2"/>
  <c r="K23" i="2"/>
  <c r="L23" i="2" s="1"/>
  <c r="I23" i="2"/>
  <c r="J23" i="2" s="1"/>
  <c r="G23" i="2"/>
  <c r="H23" i="2" s="1"/>
  <c r="N22" i="2"/>
  <c r="K22" i="2"/>
  <c r="L22" i="2" s="1"/>
  <c r="I22" i="2"/>
  <c r="J22" i="2" s="1"/>
  <c r="G22" i="2"/>
  <c r="H22" i="2" s="1"/>
  <c r="K21" i="2"/>
  <c r="L21" i="2" s="1"/>
  <c r="I21" i="2"/>
  <c r="J21" i="2" s="1"/>
  <c r="G21" i="2"/>
  <c r="H21" i="2" s="1"/>
  <c r="N21" i="2" s="1"/>
  <c r="K20" i="2"/>
  <c r="L20" i="2" s="1"/>
  <c r="I20" i="2"/>
  <c r="J20" i="2" s="1"/>
  <c r="G20" i="2"/>
  <c r="H20" i="2" s="1"/>
  <c r="N20" i="2" s="1"/>
  <c r="K19" i="2"/>
  <c r="L19" i="2" s="1"/>
  <c r="I19" i="2"/>
  <c r="J19" i="2" s="1"/>
  <c r="G19" i="2"/>
  <c r="H19" i="2" s="1"/>
  <c r="N19" i="2" s="1"/>
  <c r="K18" i="2"/>
  <c r="L18" i="2" s="1"/>
  <c r="I18" i="2"/>
  <c r="J18" i="2" s="1"/>
  <c r="G18" i="2"/>
  <c r="H18" i="2" s="1"/>
  <c r="N18" i="2" s="1"/>
  <c r="K17" i="2"/>
  <c r="L17" i="2" s="1"/>
  <c r="I17" i="2"/>
  <c r="J17" i="2" s="1"/>
  <c r="G17" i="2"/>
  <c r="H17" i="2" s="1"/>
  <c r="J13" i="2"/>
  <c r="F36" i="1"/>
  <c r="F35" i="1"/>
  <c r="F28" i="1"/>
  <c r="L33" i="1" s="1"/>
  <c r="N27" i="1"/>
  <c r="K27" i="1"/>
  <c r="L27" i="1" s="1"/>
  <c r="I27" i="1"/>
  <c r="J27" i="1" s="1"/>
  <c r="G27" i="1"/>
  <c r="H27" i="1" s="1"/>
  <c r="N26" i="1"/>
  <c r="K26" i="1"/>
  <c r="L26" i="1" s="1"/>
  <c r="I26" i="1"/>
  <c r="J26" i="1" s="1"/>
  <c r="G26" i="1"/>
  <c r="H26" i="1" s="1"/>
  <c r="N25" i="1"/>
  <c r="K25" i="1"/>
  <c r="L25" i="1" s="1"/>
  <c r="I25" i="1"/>
  <c r="J25" i="1" s="1"/>
  <c r="G25" i="1"/>
  <c r="H25" i="1" s="1"/>
  <c r="N24" i="1"/>
  <c r="K24" i="1"/>
  <c r="L24" i="1" s="1"/>
  <c r="I24" i="1"/>
  <c r="J24" i="1" s="1"/>
  <c r="G24" i="1"/>
  <c r="H24" i="1" s="1"/>
  <c r="N23" i="1"/>
  <c r="K23" i="1"/>
  <c r="L23" i="1" s="1"/>
  <c r="I23" i="1"/>
  <c r="J23" i="1" s="1"/>
  <c r="G23" i="1"/>
  <c r="H23" i="1" s="1"/>
  <c r="N22" i="1"/>
  <c r="K22" i="1"/>
  <c r="L22" i="1" s="1"/>
  <c r="I22" i="1"/>
  <c r="J22" i="1" s="1"/>
  <c r="G22" i="1"/>
  <c r="H22" i="1" s="1"/>
  <c r="K21" i="1"/>
  <c r="L21" i="1" s="1"/>
  <c r="I21" i="1"/>
  <c r="J21" i="1" s="1"/>
  <c r="G21" i="1"/>
  <c r="H21" i="1" s="1"/>
  <c r="N21" i="1" s="1"/>
  <c r="N20" i="1"/>
  <c r="K20" i="1"/>
  <c r="L20" i="1" s="1"/>
  <c r="I20" i="1"/>
  <c r="J20" i="1" s="1"/>
  <c r="G20" i="1"/>
  <c r="H20" i="1" s="1"/>
  <c r="K19" i="1"/>
  <c r="L19" i="1" s="1"/>
  <c r="I19" i="1"/>
  <c r="J19" i="1" s="1"/>
  <c r="G19" i="1"/>
  <c r="H19" i="1" s="1"/>
  <c r="N19" i="1" s="1"/>
  <c r="N18" i="1"/>
  <c r="K18" i="1"/>
  <c r="L18" i="1" s="1"/>
  <c r="I18" i="1"/>
  <c r="J18" i="1" s="1"/>
  <c r="G18" i="1"/>
  <c r="H18" i="1" s="1"/>
  <c r="K17" i="1"/>
  <c r="L17" i="1" s="1"/>
  <c r="I17" i="1"/>
  <c r="J17" i="1" s="1"/>
  <c r="G17" i="1"/>
  <c r="H17" i="1" s="1"/>
  <c r="N17" i="1" s="1"/>
  <c r="J13" i="1"/>
  <c r="L42" i="6" l="1"/>
  <c r="F45" i="6" s="1"/>
  <c r="J28" i="1"/>
  <c r="L35" i="1" s="1"/>
  <c r="L28" i="1"/>
  <c r="L36" i="1" s="1"/>
  <c r="L28" i="2"/>
  <c r="L36" i="2" s="1"/>
  <c r="N28" i="1"/>
  <c r="H28" i="1"/>
  <c r="L34" i="1" s="1"/>
  <c r="H28" i="2"/>
  <c r="L34" i="2" s="1"/>
  <c r="N17" i="2"/>
  <c r="N28" i="2" s="1"/>
  <c r="J28" i="2"/>
  <c r="L35" i="2" s="1"/>
  <c r="L37" i="1" l="1"/>
  <c r="L42" i="1" s="1"/>
  <c r="F45" i="1" s="1"/>
  <c r="L37" i="2"/>
  <c r="L42" i="2" s="1"/>
  <c r="F45" i="2" s="1"/>
</calcChain>
</file>

<file path=xl/sharedStrings.xml><?xml version="1.0" encoding="utf-8"?>
<sst xmlns="http://schemas.openxmlformats.org/spreadsheetml/2006/main" count="591" uniqueCount="217">
  <si>
    <t>●室内機接続判定シート</t>
    <phoneticPr fontId="2"/>
  </si>
  <si>
    <t>※複数台設置の場合は、各系統ごとにシートを作成し、チェックを行ってください。</t>
    <rPh sb="1" eb="3">
      <t>フクスウ</t>
    </rPh>
    <rPh sb="3" eb="4">
      <t>ダイ</t>
    </rPh>
    <rPh sb="4" eb="6">
      <t>セッチ</t>
    </rPh>
    <rPh sb="7" eb="9">
      <t>バアイ</t>
    </rPh>
    <rPh sb="11" eb="14">
      <t>カクケイトウ</t>
    </rPh>
    <rPh sb="21" eb="23">
      <t>サクセイ</t>
    </rPh>
    <rPh sb="30" eb="31">
      <t>オコナ</t>
    </rPh>
    <phoneticPr fontId="6"/>
  </si>
  <si>
    <t xml:space="preserve"> アイシン精機株式会社</t>
    <phoneticPr fontId="2"/>
  </si>
  <si>
    <t>※室外機に接続される室内機は停電対応の可否に限らず入力してください。</t>
    <rPh sb="1" eb="4">
      <t>シツガイキ</t>
    </rPh>
    <rPh sb="5" eb="7">
      <t>セツゾク</t>
    </rPh>
    <rPh sb="10" eb="13">
      <t>シツナイキ</t>
    </rPh>
    <rPh sb="14" eb="16">
      <t>テイデン</t>
    </rPh>
    <rPh sb="16" eb="18">
      <t>タイオウ</t>
    </rPh>
    <rPh sb="19" eb="21">
      <t>カヒ</t>
    </rPh>
    <rPh sb="22" eb="23">
      <t>カギ</t>
    </rPh>
    <rPh sb="25" eb="27">
      <t>ニュウリョク</t>
    </rPh>
    <phoneticPr fontId="6"/>
  </si>
  <si>
    <t>【対象室外機：　GHPハイパワープラス　ABGP560F2ND, ABGP560F2NDE】</t>
    <rPh sb="1" eb="3">
      <t>タイショウ</t>
    </rPh>
    <rPh sb="3" eb="6">
      <t>シツガイキ</t>
    </rPh>
    <phoneticPr fontId="6"/>
  </si>
  <si>
    <t>号機</t>
    <rPh sb="0" eb="2">
      <t>ゴウキ</t>
    </rPh>
    <phoneticPr fontId="6"/>
  </si>
  <si>
    <t>【条件入力欄】</t>
    <rPh sb="1" eb="3">
      <t>ジョウケン</t>
    </rPh>
    <rPh sb="3" eb="5">
      <t>ニュウリョク</t>
    </rPh>
    <rPh sb="5" eb="6">
      <t>ラン</t>
    </rPh>
    <phoneticPr fontId="2"/>
  </si>
  <si>
    <t>①電源、電力負荷情報</t>
    <rPh sb="1" eb="3">
      <t>デンゲン</t>
    </rPh>
    <rPh sb="4" eb="6">
      <t>デンリョク</t>
    </rPh>
    <rPh sb="6" eb="8">
      <t>フカ</t>
    </rPh>
    <rPh sb="8" eb="10">
      <t>ジョウホウ</t>
    </rPh>
    <phoneticPr fontId="2"/>
  </si>
  <si>
    <t>のセルに入力してください。</t>
    <rPh sb="4" eb="6">
      <t>ニュウリョク</t>
    </rPh>
    <phoneticPr fontId="6"/>
  </si>
  <si>
    <t>周波数</t>
    <rPh sb="0" eb="3">
      <t>シュウハスウ</t>
    </rPh>
    <phoneticPr fontId="2"/>
  </si>
  <si>
    <t>Hz</t>
    <phoneticPr fontId="2"/>
  </si>
  <si>
    <t>遮断器容量※</t>
    <rPh sb="0" eb="3">
      <t>シャダンキ</t>
    </rPh>
    <rPh sb="3" eb="5">
      <t>ヨウリョウ</t>
    </rPh>
    <phoneticPr fontId="2"/>
  </si>
  <si>
    <t>A</t>
    <phoneticPr fontId="2"/>
  </si>
  <si>
    <t>電力負荷</t>
    <phoneticPr fontId="2"/>
  </si>
  <si>
    <t>kVA以下</t>
    <rPh sb="3" eb="5">
      <t>イカ</t>
    </rPh>
    <phoneticPr fontId="2"/>
  </si>
  <si>
    <t>※遮断器は停電時に照明などで使用する電力負荷用の遮断器。</t>
    <rPh sb="1" eb="4">
      <t>シャダンキ</t>
    </rPh>
    <rPh sb="18" eb="20">
      <t>デンリョク</t>
    </rPh>
    <rPh sb="20" eb="22">
      <t>フカ</t>
    </rPh>
    <rPh sb="22" eb="23">
      <t>ヨウ</t>
    </rPh>
    <rPh sb="24" eb="27">
      <t>シャダンキ</t>
    </rPh>
    <phoneticPr fontId="2"/>
  </si>
  <si>
    <t>②室内機接続可否判定用情報</t>
    <rPh sb="1" eb="4">
      <t>シツナイキ</t>
    </rPh>
    <rPh sb="4" eb="6">
      <t>セツゾク</t>
    </rPh>
    <rPh sb="6" eb="8">
      <t>カヒ</t>
    </rPh>
    <rPh sb="8" eb="10">
      <t>ハンテイ</t>
    </rPh>
    <rPh sb="10" eb="11">
      <t>ヨウ</t>
    </rPh>
    <rPh sb="11" eb="13">
      <t>ジョウホウ</t>
    </rPh>
    <phoneticPr fontId="2"/>
  </si>
  <si>
    <t>導入機種</t>
    <rPh sb="0" eb="2">
      <t>ドウニュウ</t>
    </rPh>
    <rPh sb="2" eb="4">
      <t>キシュ</t>
    </rPh>
    <phoneticPr fontId="2"/>
  </si>
  <si>
    <t>型式</t>
    <rPh sb="0" eb="2">
      <t>カタシキ</t>
    </rPh>
    <phoneticPr fontId="2"/>
  </si>
  <si>
    <t>台数</t>
    <rPh sb="0" eb="2">
      <t>ダイスウ</t>
    </rPh>
    <phoneticPr fontId="2"/>
  </si>
  <si>
    <t>能力(kW)</t>
    <phoneticPr fontId="2"/>
  </si>
  <si>
    <t>能力計(kW)</t>
    <rPh sb="0" eb="2">
      <t>ノウリョク</t>
    </rPh>
    <rPh sb="2" eb="3">
      <t>ケイ</t>
    </rPh>
    <phoneticPr fontId="2"/>
  </si>
  <si>
    <t>突入電流(A)</t>
    <phoneticPr fontId="2"/>
  </si>
  <si>
    <t>突入電流計(A)</t>
    <rPh sb="0" eb="2">
      <t>トツニュウ</t>
    </rPh>
    <rPh sb="2" eb="4">
      <t>デンリュウ</t>
    </rPh>
    <rPh sb="4" eb="5">
      <t>ケイ</t>
    </rPh>
    <phoneticPr fontId="2"/>
  </si>
  <si>
    <t>運転電流(A)</t>
    <rPh sb="0" eb="2">
      <t>ウンテン</t>
    </rPh>
    <rPh sb="2" eb="4">
      <t>デンリュウ</t>
    </rPh>
    <phoneticPr fontId="2"/>
  </si>
  <si>
    <t>運転電流計(A)</t>
    <rPh sb="0" eb="2">
      <t>ウンテン</t>
    </rPh>
    <rPh sb="2" eb="4">
      <t>デンリュウ</t>
    </rPh>
    <phoneticPr fontId="2"/>
  </si>
  <si>
    <t>停電時利用</t>
    <rPh sb="0" eb="2">
      <t>テイデン</t>
    </rPh>
    <rPh sb="2" eb="3">
      <t>ジ</t>
    </rPh>
    <rPh sb="3" eb="5">
      <t>リヨウ</t>
    </rPh>
    <phoneticPr fontId="2"/>
  </si>
  <si>
    <t>停電時利用能力計</t>
    <rPh sb="3" eb="5">
      <t>リヨウ</t>
    </rPh>
    <rPh sb="5" eb="7">
      <t>ノウリョク</t>
    </rPh>
    <rPh sb="7" eb="8">
      <t>ケイ</t>
    </rPh>
    <phoneticPr fontId="2"/>
  </si>
  <si>
    <t>室内機</t>
    <rPh sb="0" eb="3">
      <t>シツナイキ</t>
    </rPh>
    <phoneticPr fontId="2"/>
  </si>
  <si>
    <t>計</t>
    <rPh sb="0" eb="1">
      <t>ケイ</t>
    </rPh>
    <phoneticPr fontId="2"/>
  </si>
  <si>
    <t>【判定結果】</t>
    <rPh sb="1" eb="3">
      <t>ハンテイ</t>
    </rPh>
    <rPh sb="3" eb="5">
      <t>ケッカ</t>
    </rPh>
    <phoneticPr fontId="2"/>
  </si>
  <si>
    <r>
      <t xml:space="preserve">1. 接続室内機仕様 </t>
    </r>
    <r>
      <rPr>
        <sz val="11"/>
        <color theme="1"/>
        <rFont val="游ゴシック"/>
        <family val="3"/>
        <charset val="128"/>
        <scheme val="minor"/>
      </rPr>
      <t xml:space="preserve">  ハイパワープラスに室内機接続が技術的に可能か</t>
    </r>
    <rPh sb="3" eb="5">
      <t>セツゾク</t>
    </rPh>
    <rPh sb="5" eb="8">
      <t>シツナイキ</t>
    </rPh>
    <rPh sb="8" eb="10">
      <t>シヨウ</t>
    </rPh>
    <rPh sb="22" eb="25">
      <t>シツナイキ</t>
    </rPh>
    <rPh sb="25" eb="27">
      <t>セツゾク</t>
    </rPh>
    <rPh sb="28" eb="30">
      <t>ギジュツ</t>
    </rPh>
    <rPh sb="30" eb="31">
      <t>テキ</t>
    </rPh>
    <rPh sb="32" eb="34">
      <t>カノウ</t>
    </rPh>
    <phoneticPr fontId="2"/>
  </si>
  <si>
    <t>項目</t>
    <rPh sb="0" eb="2">
      <t>コウモク</t>
    </rPh>
    <phoneticPr fontId="2"/>
  </si>
  <si>
    <t>判定基準</t>
    <rPh sb="0" eb="2">
      <t>ハンテイ</t>
    </rPh>
    <rPh sb="2" eb="4">
      <t>キジュン</t>
    </rPh>
    <phoneticPr fontId="2"/>
  </si>
  <si>
    <t>判定結果</t>
    <rPh sb="0" eb="2">
      <t>ハンテイ</t>
    </rPh>
    <rPh sb="2" eb="4">
      <t>ケッカ</t>
    </rPh>
    <phoneticPr fontId="2"/>
  </si>
  <si>
    <t>①室内機接続台数</t>
    <rPh sb="1" eb="4">
      <t>シツナイキ</t>
    </rPh>
    <rPh sb="4" eb="6">
      <t>セツゾク</t>
    </rPh>
    <rPh sb="6" eb="8">
      <t>ダイスウ</t>
    </rPh>
    <phoneticPr fontId="2"/>
  </si>
  <si>
    <t>4～11台</t>
    <rPh sb="4" eb="5">
      <t>ダイ</t>
    </rPh>
    <phoneticPr fontId="2"/>
  </si>
  <si>
    <t>②室内機接続容量</t>
    <rPh sb="4" eb="6">
      <t>セツゾク</t>
    </rPh>
    <rPh sb="6" eb="8">
      <t>ヨウリョウ</t>
    </rPh>
    <phoneticPr fontId="2"/>
  </si>
  <si>
    <t>54.0～72.8kW(96.4～130%)</t>
    <phoneticPr fontId="2"/>
  </si>
  <si>
    <t>③室内機突入電流</t>
    <rPh sb="4" eb="6">
      <t>トツニュウ</t>
    </rPh>
    <rPh sb="6" eb="8">
      <t>デンリュウ</t>
    </rPh>
    <phoneticPr fontId="2"/>
  </si>
  <si>
    <t>A以下</t>
    <phoneticPr fontId="2"/>
  </si>
  <si>
    <t>④室内機運転電流</t>
    <rPh sb="4" eb="6">
      <t>ウンテン</t>
    </rPh>
    <rPh sb="6" eb="8">
      <t>デンリュウ</t>
    </rPh>
    <phoneticPr fontId="2"/>
  </si>
  <si>
    <t>2.  補助金対象判定</t>
    <rPh sb="4" eb="7">
      <t>ホジョキン</t>
    </rPh>
    <rPh sb="7" eb="9">
      <t>タイショウ</t>
    </rPh>
    <rPh sb="9" eb="11">
      <t>ハンテイ</t>
    </rPh>
    <phoneticPr fontId="2"/>
  </si>
  <si>
    <t>停電時利用室内機接続容量</t>
    <rPh sb="0" eb="2">
      <t>テイデン</t>
    </rPh>
    <rPh sb="2" eb="3">
      <t>ジ</t>
    </rPh>
    <rPh sb="3" eb="5">
      <t>リヨウ</t>
    </rPh>
    <rPh sb="5" eb="8">
      <t>シツナイキ</t>
    </rPh>
    <rPh sb="8" eb="10">
      <t>セツゾク</t>
    </rPh>
    <rPh sb="10" eb="12">
      <t>ヨウリョウ</t>
    </rPh>
    <phoneticPr fontId="2"/>
  </si>
  <si>
    <t>停電時利用で接続容量100%（56.0kW)までは補助対象。停電時利用室内機で100%を超える場合は補助対象外。また、停電時利用しない室内機は対象外。</t>
    <rPh sb="6" eb="8">
      <t>セツゾク</t>
    </rPh>
    <rPh sb="8" eb="10">
      <t>ヨウリョウ</t>
    </rPh>
    <rPh sb="25" eb="27">
      <t>ホジョ</t>
    </rPh>
    <rPh sb="27" eb="29">
      <t>タイショウ</t>
    </rPh>
    <rPh sb="30" eb="32">
      <t>テイデン</t>
    </rPh>
    <rPh sb="32" eb="33">
      <t>ジ</t>
    </rPh>
    <rPh sb="33" eb="35">
      <t>リヨウ</t>
    </rPh>
    <rPh sb="44" eb="45">
      <t>コ</t>
    </rPh>
    <rPh sb="47" eb="49">
      <t>バアイ</t>
    </rPh>
    <rPh sb="50" eb="52">
      <t>ホジョ</t>
    </rPh>
    <rPh sb="52" eb="54">
      <t>タイショウ</t>
    </rPh>
    <rPh sb="54" eb="55">
      <t>ガイ</t>
    </rPh>
    <rPh sb="59" eb="61">
      <t>テイデン</t>
    </rPh>
    <rPh sb="61" eb="62">
      <t>ジ</t>
    </rPh>
    <rPh sb="62" eb="64">
      <t>リヨウ</t>
    </rPh>
    <rPh sb="67" eb="70">
      <t>シツナイキ</t>
    </rPh>
    <rPh sb="71" eb="74">
      <t>タイショウガイ</t>
    </rPh>
    <phoneticPr fontId="2"/>
  </si>
  <si>
    <t>1, 2　総合判定結果</t>
    <rPh sb="5" eb="7">
      <t>ソウゴウ</t>
    </rPh>
    <rPh sb="7" eb="9">
      <t>ハンテイ</t>
    </rPh>
    <rPh sb="9" eb="11">
      <t>ケッカ</t>
    </rPh>
    <phoneticPr fontId="2"/>
  </si>
  <si>
    <t>〇</t>
  </si>
  <si>
    <t>×</t>
  </si>
  <si>
    <t>室内機名称</t>
    <rPh sb="0" eb="3">
      <t>シツナイキ</t>
    </rPh>
    <rPh sb="3" eb="5">
      <t>メイショウ</t>
    </rPh>
    <phoneticPr fontId="2"/>
  </si>
  <si>
    <t>冷房能力(ｋW)</t>
    <rPh sb="0" eb="2">
      <t>レイボウ</t>
    </rPh>
    <rPh sb="2" eb="4">
      <t>ノウリョク</t>
    </rPh>
    <phoneticPr fontId="2"/>
  </si>
  <si>
    <t>突入電流A</t>
    <rPh sb="0" eb="2">
      <t>トツニュウ</t>
    </rPh>
    <rPh sb="2" eb="4">
      <t>デンリュウ</t>
    </rPh>
    <phoneticPr fontId="2"/>
  </si>
  <si>
    <t>運転電流（50Hz)A</t>
    <rPh sb="0" eb="2">
      <t>ウンテン</t>
    </rPh>
    <rPh sb="2" eb="4">
      <t>デンリュウ</t>
    </rPh>
    <phoneticPr fontId="2"/>
  </si>
  <si>
    <t>運転電流（60Hz)A</t>
    <rPh sb="0" eb="2">
      <t>ウンテン</t>
    </rPh>
    <rPh sb="2" eb="4">
      <t>デンリュウ</t>
    </rPh>
    <phoneticPr fontId="2"/>
  </si>
  <si>
    <t>ダブルフロータイプ</t>
  </si>
  <si>
    <t>ダブルフロータイプ</t>
    <phoneticPr fontId="2"/>
  </si>
  <si>
    <t>S-ラウンドフロータイプ</t>
  </si>
  <si>
    <t>ラウンドフロータイプ</t>
  </si>
  <si>
    <t>S-ラウンドフロータイプ</t>
    <phoneticPr fontId="2"/>
  </si>
  <si>
    <t>ラウンドフロータイプ</t>
    <phoneticPr fontId="2"/>
  </si>
  <si>
    <t>AXHP112M</t>
    <phoneticPr fontId="2"/>
  </si>
  <si>
    <t>天井吊形</t>
    <rPh sb="0" eb="2">
      <t>テンジョウ</t>
    </rPh>
    <rPh sb="2" eb="3">
      <t>ツリ</t>
    </rPh>
    <rPh sb="3" eb="4">
      <t>ケイ</t>
    </rPh>
    <phoneticPr fontId="2"/>
  </si>
  <si>
    <t>AXHP112MA</t>
    <phoneticPr fontId="2"/>
  </si>
  <si>
    <t>AXHP140M</t>
    <phoneticPr fontId="2"/>
  </si>
  <si>
    <t>AXHP140MA</t>
    <phoneticPr fontId="2"/>
  </si>
  <si>
    <t>AXHP160M</t>
    <phoneticPr fontId="2"/>
  </si>
  <si>
    <t>AXHP160MA</t>
    <phoneticPr fontId="2"/>
  </si>
  <si>
    <t>AXHP45MA</t>
    <phoneticPr fontId="2"/>
  </si>
  <si>
    <t>AXHP56MA</t>
    <phoneticPr fontId="2"/>
  </si>
  <si>
    <t>AXHP71M</t>
    <phoneticPr fontId="2"/>
  </si>
  <si>
    <t>AXHP71MA</t>
    <phoneticPr fontId="2"/>
  </si>
  <si>
    <t>AXHP80M</t>
    <phoneticPr fontId="2"/>
  </si>
  <si>
    <t>AXHP80MA</t>
    <phoneticPr fontId="2"/>
  </si>
  <si>
    <t>AXHP90M</t>
    <phoneticPr fontId="2"/>
  </si>
  <si>
    <t>AXHP90MA</t>
    <phoneticPr fontId="2"/>
  </si>
  <si>
    <t>シングルフロータイプ</t>
    <phoneticPr fontId="2"/>
  </si>
  <si>
    <t>シングルフロータイプ</t>
  </si>
  <si>
    <t>天井埋込ダクト形</t>
    <rPh sb="0" eb="2">
      <t>テンジョウ</t>
    </rPh>
    <rPh sb="2" eb="4">
      <t>ウメコミ</t>
    </rPh>
    <rPh sb="7" eb="8">
      <t>ケイ</t>
    </rPh>
    <phoneticPr fontId="2"/>
  </si>
  <si>
    <t>室内機台数</t>
    <rPh sb="0" eb="3">
      <t>シツナイキ</t>
    </rPh>
    <rPh sb="3" eb="5">
      <t>ダイスウ</t>
    </rPh>
    <phoneticPr fontId="2"/>
  </si>
  <si>
    <t>室外機</t>
    <rPh sb="0" eb="3">
      <t>シツガイキ</t>
    </rPh>
    <phoneticPr fontId="2"/>
  </si>
  <si>
    <t>空調運転</t>
    <rPh sb="0" eb="2">
      <t>クウチョウ</t>
    </rPh>
    <rPh sb="2" eb="4">
      <t>ウンテン</t>
    </rPh>
    <phoneticPr fontId="2"/>
  </si>
  <si>
    <t>室内機も対象かどうか</t>
    <rPh sb="0" eb="3">
      <t>シツナイキ</t>
    </rPh>
    <rPh sb="4" eb="6">
      <t>タイショウ</t>
    </rPh>
    <phoneticPr fontId="2"/>
  </si>
  <si>
    <t>室外機台数</t>
    <rPh sb="0" eb="3">
      <t>シツガイキ</t>
    </rPh>
    <rPh sb="3" eb="5">
      <t>ダイスウ</t>
    </rPh>
    <phoneticPr fontId="2"/>
  </si>
  <si>
    <t>停電時利用</t>
    <rPh sb="3" eb="5">
      <t>リヨウ</t>
    </rPh>
    <phoneticPr fontId="2"/>
  </si>
  <si>
    <t>補助金対象判定</t>
    <rPh sb="0" eb="3">
      <t>ホジョキン</t>
    </rPh>
    <rPh sb="3" eb="5">
      <t>タイショウ</t>
    </rPh>
    <rPh sb="5" eb="7">
      <t>ハンテイ</t>
    </rPh>
    <phoneticPr fontId="2"/>
  </si>
  <si>
    <t>総合判定結果</t>
    <rPh sb="0" eb="2">
      <t>ソウゴウ</t>
    </rPh>
    <rPh sb="2" eb="4">
      <t>ハンテイ</t>
    </rPh>
    <rPh sb="4" eb="6">
      <t>ケッカ</t>
    </rPh>
    <phoneticPr fontId="2"/>
  </si>
  <si>
    <t>ABGP560F2ND</t>
  </si>
  <si>
    <t>〇</t>
    <phoneticPr fontId="2"/>
  </si>
  <si>
    <t>室外機＋室内機</t>
    <rPh sb="0" eb="3">
      <t>シツガイキ</t>
    </rPh>
    <rPh sb="4" eb="7">
      <t>シツナイキ</t>
    </rPh>
    <phoneticPr fontId="2"/>
  </si>
  <si>
    <t>停電時利用室内機が100%を超えるため100%以下に調整してください。もしくは100%を超える室内機は補助対象外として申請してください。</t>
    <rPh sb="59" eb="61">
      <t>シンセイ</t>
    </rPh>
    <phoneticPr fontId="2"/>
  </si>
  <si>
    <t>〇　室内機入力欄の緑色ハッチングの室内機が補助対象予定。</t>
    <rPh sb="2" eb="5">
      <t>シツナイキ</t>
    </rPh>
    <rPh sb="9" eb="11">
      <t>ミドリイロ</t>
    </rPh>
    <rPh sb="17" eb="20">
      <t>シツナイキ</t>
    </rPh>
    <rPh sb="21" eb="23">
      <t>ホジョ</t>
    </rPh>
    <rPh sb="23" eb="25">
      <t>タイショウ</t>
    </rPh>
    <rPh sb="25" eb="27">
      <t>ヨテイ</t>
    </rPh>
    <phoneticPr fontId="2"/>
  </si>
  <si>
    <t>ABGP560F2NDE</t>
    <phoneticPr fontId="2"/>
  </si>
  <si>
    <t>×</t>
    <phoneticPr fontId="2"/>
  </si>
  <si>
    <t>室外機のみ</t>
    <rPh sb="0" eb="3">
      <t>シツガイキ</t>
    </rPh>
    <phoneticPr fontId="2"/>
  </si>
  <si>
    <t>条件付〇　停電時利用室内機が100%を超えるため100%以下に調整してください。もしくは100%を超える室内機は補助対象外として申請してください。</t>
    <rPh sb="0" eb="2">
      <t>ジョウケン</t>
    </rPh>
    <rPh sb="2" eb="3">
      <t>ツ</t>
    </rPh>
    <phoneticPr fontId="2"/>
  </si>
  <si>
    <t>遮断器容量(A)</t>
    <rPh sb="0" eb="3">
      <t>シャダンキ</t>
    </rPh>
    <rPh sb="3" eb="5">
      <t>ヨウリョウ</t>
    </rPh>
    <phoneticPr fontId="2"/>
  </si>
  <si>
    <t>電力負荷(kVA)</t>
    <rPh sb="0" eb="2">
      <t>デンリョク</t>
    </rPh>
    <rPh sb="2" eb="4">
      <t>フカ</t>
    </rPh>
    <phoneticPr fontId="2"/>
  </si>
  <si>
    <t>突入電流基準値(A)</t>
    <rPh sb="0" eb="4">
      <t>トツニュウデンリュウ</t>
    </rPh>
    <rPh sb="4" eb="7">
      <t>キジュンチ</t>
    </rPh>
    <phoneticPr fontId="2"/>
  </si>
  <si>
    <t>消費電流基準値(A)</t>
    <rPh sb="0" eb="2">
      <t>ショウヒ</t>
    </rPh>
    <rPh sb="2" eb="4">
      <t>デンリュウ</t>
    </rPh>
    <rPh sb="4" eb="7">
      <t>キジュンチ</t>
    </rPh>
    <phoneticPr fontId="2"/>
  </si>
  <si>
    <t>AXFP112MM</t>
  </si>
  <si>
    <t>AXFP112MM</t>
    <phoneticPr fontId="2"/>
  </si>
  <si>
    <t>AXFP140MM</t>
    <phoneticPr fontId="2"/>
  </si>
  <si>
    <t>AXFP160MM</t>
    <phoneticPr fontId="2"/>
  </si>
  <si>
    <t>AXFP45MM</t>
  </si>
  <si>
    <t>AXFP45MM</t>
    <phoneticPr fontId="2"/>
  </si>
  <si>
    <t>AXFP56MM</t>
    <phoneticPr fontId="2"/>
  </si>
  <si>
    <t>AXFP71MM</t>
    <phoneticPr fontId="2"/>
  </si>
  <si>
    <t>AXFP80MM</t>
    <phoneticPr fontId="2"/>
  </si>
  <si>
    <t>AXFP90MM</t>
    <phoneticPr fontId="2"/>
  </si>
  <si>
    <t>AXCP45CD</t>
    <phoneticPr fontId="2"/>
  </si>
  <si>
    <t>AXCP112CD</t>
    <phoneticPr fontId="2"/>
  </si>
  <si>
    <t>AXCP140CD</t>
    <phoneticPr fontId="2"/>
  </si>
  <si>
    <t>AXCP160CD</t>
    <phoneticPr fontId="2"/>
  </si>
  <si>
    <t>AXCP56CD</t>
    <phoneticPr fontId="2"/>
  </si>
  <si>
    <t>AXCP71CD</t>
    <phoneticPr fontId="2"/>
  </si>
  <si>
    <t>AXCP80CD</t>
    <phoneticPr fontId="2"/>
  </si>
  <si>
    <t>AXCP90CD</t>
    <phoneticPr fontId="2"/>
  </si>
  <si>
    <t>AXFP112DB</t>
    <phoneticPr fontId="2"/>
  </si>
  <si>
    <t>AXFP140DB</t>
    <phoneticPr fontId="2"/>
  </si>
  <si>
    <t>AXFP160DB</t>
    <phoneticPr fontId="2"/>
  </si>
  <si>
    <t>AXFP45DB</t>
    <phoneticPr fontId="2"/>
  </si>
  <si>
    <t>AXFP56DB</t>
    <phoneticPr fontId="2"/>
  </si>
  <si>
    <t>AXFP71DB</t>
  </si>
  <si>
    <t>AXFP71DB</t>
    <phoneticPr fontId="2"/>
  </si>
  <si>
    <t>AXFP80DB</t>
    <phoneticPr fontId="2"/>
  </si>
  <si>
    <t>AXFP90DB</t>
  </si>
  <si>
    <t>AXFP90DB</t>
    <phoneticPr fontId="2"/>
  </si>
  <si>
    <t>AXKP45CB</t>
    <phoneticPr fontId="2"/>
  </si>
  <si>
    <t>AXKP56CB</t>
    <phoneticPr fontId="2"/>
  </si>
  <si>
    <t>AXKP71CB</t>
    <phoneticPr fontId="2"/>
  </si>
  <si>
    <t>AXMP112CB</t>
    <phoneticPr fontId="2"/>
  </si>
  <si>
    <t>AXMP140CB</t>
    <phoneticPr fontId="2"/>
  </si>
  <si>
    <t>AXMP160CB</t>
    <phoneticPr fontId="2"/>
  </si>
  <si>
    <t>AXMP45CB</t>
    <phoneticPr fontId="2"/>
  </si>
  <si>
    <t>AXMP56CB</t>
    <phoneticPr fontId="2"/>
  </si>
  <si>
    <t>AXMP71CB</t>
    <phoneticPr fontId="2"/>
  </si>
  <si>
    <t>AXMP90CB</t>
    <phoneticPr fontId="2"/>
  </si>
  <si>
    <t>AXHP71MA</t>
  </si>
  <si>
    <t>AXHP160MA</t>
  </si>
  <si>
    <t>3台（固定）</t>
    <rPh sb="1" eb="2">
      <t>ダイ</t>
    </rPh>
    <rPh sb="3" eb="5">
      <t>コテイ</t>
    </rPh>
    <phoneticPr fontId="2"/>
  </si>
  <si>
    <t>48.0KW（固定）</t>
    <rPh sb="7" eb="9">
      <t>コテイ</t>
    </rPh>
    <phoneticPr fontId="2"/>
  </si>
  <si>
    <t>※AXHP160MA×3台のみの特別判断基準のため他室内機選択の場合には適用できません。</t>
    <rPh sb="12" eb="13">
      <t>ダイ</t>
    </rPh>
    <rPh sb="16" eb="18">
      <t>トクベツ</t>
    </rPh>
    <rPh sb="18" eb="20">
      <t>ハンダン</t>
    </rPh>
    <rPh sb="20" eb="22">
      <t>キジュン</t>
    </rPh>
    <rPh sb="25" eb="26">
      <t>ホカ</t>
    </rPh>
    <rPh sb="26" eb="29">
      <t>シツナイキ</t>
    </rPh>
    <rPh sb="29" eb="31">
      <t>センタク</t>
    </rPh>
    <rPh sb="32" eb="34">
      <t>バアイ</t>
    </rPh>
    <rPh sb="36" eb="38">
      <t>テキヨウ</t>
    </rPh>
    <phoneticPr fontId="2"/>
  </si>
  <si>
    <t>36.9A（固定）</t>
    <phoneticPr fontId="2"/>
  </si>
  <si>
    <t>5.7A（固定）</t>
    <phoneticPr fontId="2"/>
  </si>
  <si>
    <t>●室内機接続判定シート</t>
    <rPh sb="1" eb="4">
      <t>シツナイキ</t>
    </rPh>
    <rPh sb="4" eb="6">
      <t>セツゾク</t>
    </rPh>
    <rPh sb="6" eb="8">
      <t>ハンテイ</t>
    </rPh>
    <phoneticPr fontId="26"/>
  </si>
  <si>
    <t>パナソニック産機システムズ（株）</t>
  </si>
  <si>
    <t>【対象室外機：エクセルプラス（U-GB560S3SD，U-GB560S3SDR）】</t>
    <rPh sb="1" eb="3">
      <t>タイショウ</t>
    </rPh>
    <rPh sb="3" eb="6">
      <t>シツガイキ</t>
    </rPh>
    <phoneticPr fontId="6"/>
  </si>
  <si>
    <t>（エクセルプラスに接続されるU-GWX560S3SD，U-GWX560S3SDRも対象）</t>
    <rPh sb="9" eb="11">
      <t>セツゾク</t>
    </rPh>
    <rPh sb="41" eb="43">
      <t>タイショウ</t>
    </rPh>
    <phoneticPr fontId="6"/>
  </si>
  <si>
    <t>※本判定シートは、停電時に電気機器のみを使用する場合には対応しておりません。</t>
    <rPh sb="1" eb="2">
      <t>ホン</t>
    </rPh>
    <rPh sb="2" eb="4">
      <t>ハンテイ</t>
    </rPh>
    <rPh sb="9" eb="11">
      <t>テイデン</t>
    </rPh>
    <rPh sb="11" eb="12">
      <t>ジ</t>
    </rPh>
    <rPh sb="13" eb="17">
      <t>デンキキキ</t>
    </rPh>
    <rPh sb="20" eb="22">
      <t>シヨウ</t>
    </rPh>
    <rPh sb="24" eb="26">
      <t>バアイ</t>
    </rPh>
    <rPh sb="28" eb="30">
      <t>タイオウ</t>
    </rPh>
    <phoneticPr fontId="6"/>
  </si>
  <si>
    <t>※本判定シートに記載の室内機以外の場合は、メーカーに相談ください。</t>
    <rPh sb="1" eb="2">
      <t>ホン</t>
    </rPh>
    <rPh sb="2" eb="4">
      <t>ハンテイ</t>
    </rPh>
    <rPh sb="8" eb="10">
      <t>キサイ</t>
    </rPh>
    <rPh sb="11" eb="14">
      <t>シツナイキ</t>
    </rPh>
    <rPh sb="14" eb="16">
      <t>イガイ</t>
    </rPh>
    <rPh sb="17" eb="19">
      <t>バアイ</t>
    </rPh>
    <rPh sb="26" eb="28">
      <t>ソウダン</t>
    </rPh>
    <phoneticPr fontId="6"/>
  </si>
  <si>
    <t>号機</t>
    <rPh sb="0" eb="2">
      <t>ゴウキ</t>
    </rPh>
    <phoneticPr fontId="2"/>
  </si>
  <si>
    <t>【室内機消費電力と接続容量】</t>
    <rPh sb="1" eb="4">
      <t>シツナイキ</t>
    </rPh>
    <rPh sb="4" eb="6">
      <t>ショウヒ</t>
    </rPh>
    <rPh sb="6" eb="8">
      <t>デンリョク</t>
    </rPh>
    <rPh sb="9" eb="11">
      <t>セツゾク</t>
    </rPh>
    <rPh sb="11" eb="13">
      <t>ヨウリョウ</t>
    </rPh>
    <phoneticPr fontId="6"/>
  </si>
  <si>
    <t>　※停電時に自立運転させない場合は、室外機基板設定で必ず「自立時運転しない」設定にすること</t>
    <rPh sb="2" eb="4">
      <t>テイデン</t>
    </rPh>
    <rPh sb="4" eb="5">
      <t>ジ</t>
    </rPh>
    <rPh sb="6" eb="8">
      <t>ジリツ</t>
    </rPh>
    <rPh sb="8" eb="10">
      <t>ウンテン</t>
    </rPh>
    <rPh sb="14" eb="16">
      <t>バアイ</t>
    </rPh>
    <rPh sb="18" eb="21">
      <t>シツガイキ</t>
    </rPh>
    <rPh sb="21" eb="23">
      <t>キバン</t>
    </rPh>
    <rPh sb="23" eb="25">
      <t>セッテイ</t>
    </rPh>
    <rPh sb="26" eb="27">
      <t>カナラ</t>
    </rPh>
    <rPh sb="29" eb="31">
      <t>ジリツ</t>
    </rPh>
    <rPh sb="31" eb="32">
      <t>ジ</t>
    </rPh>
    <rPh sb="32" eb="34">
      <t>ウンテン</t>
    </rPh>
    <rPh sb="38" eb="40">
      <t>セッテイ</t>
    </rPh>
    <phoneticPr fontId="6"/>
  </si>
  <si>
    <r>
      <t xml:space="preserve">機種
</t>
    </r>
    <r>
      <rPr>
        <sz val="9"/>
        <color indexed="8"/>
        <rFont val="HG丸ｺﾞｼｯｸM-PRO"/>
        <family val="3"/>
        <charset val="128"/>
      </rPr>
      <t>（下記以外は
接続できません）</t>
    </r>
    <rPh sb="0" eb="2">
      <t>キシュ</t>
    </rPh>
    <rPh sb="4" eb="6">
      <t>カキ</t>
    </rPh>
    <rPh sb="6" eb="8">
      <t>イガイ</t>
    </rPh>
    <rPh sb="10" eb="12">
      <t>セツゾク</t>
    </rPh>
    <phoneticPr fontId="6"/>
  </si>
  <si>
    <t>容量
(HP)</t>
    <rPh sb="0" eb="2">
      <t>ヨウリョウ</t>
    </rPh>
    <phoneticPr fontId="6"/>
  </si>
  <si>
    <t>消費電力
(kVA)</t>
    <rPh sb="0" eb="2">
      <t>ショウヒ</t>
    </rPh>
    <rPh sb="2" eb="4">
      <t>デンリョク</t>
    </rPh>
    <phoneticPr fontId="6"/>
  </si>
  <si>
    <t>台数</t>
    <rPh sb="0" eb="2">
      <t>ダイスウ</t>
    </rPh>
    <phoneticPr fontId="6"/>
  </si>
  <si>
    <t>合計消費電力(kVA)</t>
    <rPh sb="0" eb="2">
      <t>ゴウケイ</t>
    </rPh>
    <rPh sb="2" eb="4">
      <t>ショウヒ</t>
    </rPh>
    <rPh sb="4" eb="6">
      <t>デンリョク</t>
    </rPh>
    <phoneticPr fontId="6"/>
  </si>
  <si>
    <t>合計容量(HP)</t>
    <rPh sb="0" eb="2">
      <t>ゴウケイ</t>
    </rPh>
    <rPh sb="2" eb="4">
      <t>ヨウリョウ</t>
    </rPh>
    <phoneticPr fontId="6"/>
  </si>
  <si>
    <t>ハイタップ設定</t>
    <rPh sb="5" eb="7">
      <t>セッテイ</t>
    </rPh>
    <phoneticPr fontId="6"/>
  </si>
  <si>
    <t>停電時
運転する</t>
    <rPh sb="0" eb="2">
      <t>テイデン</t>
    </rPh>
    <rPh sb="2" eb="3">
      <t>ジ</t>
    </rPh>
    <rPh sb="4" eb="6">
      <t>ウンテン</t>
    </rPh>
    <phoneticPr fontId="6"/>
  </si>
  <si>
    <t>※停電時
運転しない</t>
    <rPh sb="1" eb="3">
      <t>テイデン</t>
    </rPh>
    <rPh sb="3" eb="4">
      <t>ジ</t>
    </rPh>
    <rPh sb="5" eb="7">
      <t>ウンテン</t>
    </rPh>
    <phoneticPr fontId="6"/>
  </si>
  <si>
    <t>計</t>
    <rPh sb="0" eb="1">
      <t>ケイ</t>
    </rPh>
    <phoneticPr fontId="6"/>
  </si>
  <si>
    <t>なし</t>
    <phoneticPr fontId="6"/>
  </si>
  <si>
    <t>あり</t>
    <phoneticPr fontId="6"/>
  </si>
  <si>
    <t>フラグ</t>
    <phoneticPr fontId="6"/>
  </si>
  <si>
    <t>天ｶｾ
4方向
US2
UT1</t>
    <rPh sb="0" eb="1">
      <t>テン</t>
    </rPh>
    <rPh sb="5" eb="7">
      <t>ホウコウ</t>
    </rPh>
    <phoneticPr fontId="6"/>
  </si>
  <si>
    <t>〇</t>
    <phoneticPr fontId="6"/>
  </si>
  <si>
    <t>天吊
TS1</t>
    <rPh sb="0" eb="1">
      <t>テン</t>
    </rPh>
    <rPh sb="1" eb="2">
      <t>ツリ</t>
    </rPh>
    <phoneticPr fontId="6"/>
  </si>
  <si>
    <t>天吊
TT1</t>
    <rPh sb="0" eb="1">
      <t>テン</t>
    </rPh>
    <rPh sb="1" eb="2">
      <t>ツリ</t>
    </rPh>
    <phoneticPr fontId="6"/>
  </si>
  <si>
    <t>ﾋﾞﾙﾄｲﾝ
ｶｾｯﾄ
FS2</t>
    <phoneticPr fontId="6"/>
  </si>
  <si>
    <t>ﾋﾞﾙﾄｲﾝ
ｵｰﾙﾀﾞｸﾄ
FES2</t>
    <phoneticPr fontId="6"/>
  </si>
  <si>
    <t>室内機の
合計消費電力(kVA)</t>
    <rPh sb="0" eb="3">
      <t>シツナイキ</t>
    </rPh>
    <rPh sb="5" eb="7">
      <t>ゴウケイ</t>
    </rPh>
    <rPh sb="7" eb="9">
      <t>ショウヒ</t>
    </rPh>
    <rPh sb="9" eb="11">
      <t>デンリョク</t>
    </rPh>
    <phoneticPr fontId="6"/>
  </si>
  <si>
    <t>総合</t>
    <rPh sb="0" eb="2">
      <t>ソウゴウ</t>
    </rPh>
    <phoneticPr fontId="6"/>
  </si>
  <si>
    <t>電気機器
使用可能容量kVA</t>
    <rPh sb="0" eb="2">
      <t>デンキ</t>
    </rPh>
    <rPh sb="2" eb="4">
      <t>キキ</t>
    </rPh>
    <rPh sb="5" eb="7">
      <t>シヨウ</t>
    </rPh>
    <rPh sb="7" eb="9">
      <t>カノウ</t>
    </rPh>
    <rPh sb="9" eb="11">
      <t>ヨウリョウ</t>
    </rPh>
    <phoneticPr fontId="6"/>
  </si>
  <si>
    <t>下限</t>
    <rPh sb="0" eb="2">
      <t>カゲン</t>
    </rPh>
    <phoneticPr fontId="6"/>
  </si>
  <si>
    <t>上限</t>
    <rPh sb="0" eb="2">
      <t>ジョウゲン</t>
    </rPh>
    <phoneticPr fontId="6"/>
  </si>
  <si>
    <t>判定</t>
    <rPh sb="0" eb="2">
      <t>ハンテイ</t>
    </rPh>
    <phoneticPr fontId="6"/>
  </si>
  <si>
    <t>■照明負荷（kVA）入力</t>
    <rPh sb="1" eb="3">
      <t>ショウメイ</t>
    </rPh>
    <rPh sb="3" eb="5">
      <t>フカ</t>
    </rPh>
    <rPh sb="10" eb="12">
      <t>ニュウリョク</t>
    </rPh>
    <phoneticPr fontId="6"/>
  </si>
  <si>
    <t>照明</t>
    <rPh sb="0" eb="2">
      <t>ショウメイ</t>
    </rPh>
    <phoneticPr fontId="6"/>
  </si>
  <si>
    <t>コンセント（100V)</t>
    <phoneticPr fontId="6"/>
  </si>
  <si>
    <t>kVA</t>
    <phoneticPr fontId="6"/>
  </si>
  <si>
    <t>A</t>
    <phoneticPr fontId="6"/>
  </si>
  <si>
    <t>※入力範囲　電気機器使用可能容量以下</t>
    <rPh sb="1" eb="3">
      <t>ニュウリョク</t>
    </rPh>
    <rPh sb="3" eb="5">
      <t>ハンイ</t>
    </rPh>
    <rPh sb="6" eb="8">
      <t>デンキ</t>
    </rPh>
    <rPh sb="8" eb="10">
      <t>キキ</t>
    </rPh>
    <rPh sb="10" eb="12">
      <t>シヨウ</t>
    </rPh>
    <rPh sb="12" eb="14">
      <t>カノウ</t>
    </rPh>
    <rPh sb="14" eb="16">
      <t>ヨウリョウ</t>
    </rPh>
    <rPh sb="16" eb="18">
      <t>イカ</t>
    </rPh>
    <phoneticPr fontId="6"/>
  </si>
  <si>
    <t>※ﾏｲﾅｽの値はNG</t>
    <rPh sb="6" eb="7">
      <t>アタイ</t>
    </rPh>
    <phoneticPr fontId="6"/>
  </si>
  <si>
    <t>■３．５固定</t>
    <rPh sb="4" eb="6">
      <t>コテイ</t>
    </rPh>
    <phoneticPr fontId="6"/>
  </si>
  <si>
    <t>■１．５固定</t>
    <rPh sb="4" eb="6">
      <t>コテイ</t>
    </rPh>
    <phoneticPr fontId="6"/>
  </si>
  <si>
    <t>■自動演算</t>
    <rPh sb="1" eb="3">
      <t>ジドウ</t>
    </rPh>
    <rPh sb="3" eb="5">
      <t>エンザン</t>
    </rPh>
    <phoneticPr fontId="6"/>
  </si>
  <si>
    <t>停電時自立発電出力</t>
    <rPh sb="0" eb="2">
      <t>テイデン</t>
    </rPh>
    <rPh sb="2" eb="3">
      <t>ジ</t>
    </rPh>
    <rPh sb="3" eb="5">
      <t>ジリツ</t>
    </rPh>
    <rPh sb="5" eb="7">
      <t>ハツデン</t>
    </rPh>
    <rPh sb="7" eb="9">
      <t>シュツリョク</t>
    </rPh>
    <phoneticPr fontId="6"/>
  </si>
  <si>
    <t>-</t>
    <phoneticPr fontId="6"/>
  </si>
  <si>
    <t>室外機消費電力</t>
    <rPh sb="0" eb="3">
      <t>シツガイキ</t>
    </rPh>
    <rPh sb="3" eb="5">
      <t>ショウヒ</t>
    </rPh>
    <rPh sb="5" eb="7">
      <t>デンリョク</t>
    </rPh>
    <phoneticPr fontId="6"/>
  </si>
  <si>
    <t>室内機消費電力</t>
    <rPh sb="0" eb="3">
      <t>シツナイキ</t>
    </rPh>
    <rPh sb="3" eb="5">
      <t>ショウヒ</t>
    </rPh>
    <rPh sb="5" eb="7">
      <t>デンリョク</t>
    </rPh>
    <phoneticPr fontId="6"/>
  </si>
  <si>
    <t>=</t>
    <phoneticPr fontId="6"/>
  </si>
  <si>
    <t>電気機器容量</t>
    <rPh sb="0" eb="2">
      <t>デンキ</t>
    </rPh>
    <rPh sb="2" eb="4">
      <t>キキ</t>
    </rPh>
    <rPh sb="4" eb="6">
      <t>ヨウリョウ</t>
    </rPh>
    <phoneticPr fontId="6"/>
  </si>
  <si>
    <t>マイナスは×</t>
    <phoneticPr fontId="6"/>
  </si>
  <si>
    <t>※停電時に運転させない室内機の接続は推奨しません。</t>
    <rPh sb="1" eb="3">
      <t>テイデン</t>
    </rPh>
    <rPh sb="3" eb="4">
      <t>ジ</t>
    </rPh>
    <rPh sb="5" eb="7">
      <t>ウンテン</t>
    </rPh>
    <rPh sb="11" eb="14">
      <t>シツナイキ</t>
    </rPh>
    <rPh sb="15" eb="17">
      <t>セツゾク</t>
    </rPh>
    <rPh sb="18" eb="20">
      <t>スイショウ</t>
    </rPh>
    <phoneticPr fontId="2"/>
  </si>
  <si>
    <t>ヤンマーエネルギーシステム（株）</t>
    <rPh sb="13" eb="16">
      <t>カブ</t>
    </rPh>
    <phoneticPr fontId="45"/>
  </si>
  <si>
    <t>ダイキン工業（株）</t>
    <rPh sb="4" eb="6">
      <t>コウギョウ</t>
    </rPh>
    <rPh sb="6" eb="9">
      <t>カブ</t>
    </rPh>
    <phoneticPr fontId="45"/>
  </si>
  <si>
    <t>【対象室外機（ヤンマー）：ハイパワープラス　YBZP560J-NB，YBZP560J-NCB 】</t>
    <rPh sb="1" eb="3">
      <t>タイショウ</t>
    </rPh>
    <rPh sb="3" eb="6">
      <t>シツガイキ</t>
    </rPh>
    <phoneticPr fontId="6"/>
  </si>
  <si>
    <t>【対象室外機（ダイキン）：ハイパワープラス　GSHDP560CN，GSHDP560CNE，GSHJP560CN 】</t>
    <rPh sb="1" eb="3">
      <t>タイショウ</t>
    </rPh>
    <rPh sb="3" eb="6">
      <t>シツガイキ</t>
    </rPh>
    <phoneticPr fontId="6"/>
  </si>
  <si>
    <t>１）接続可能室内機　    　　　　　　　　　　　　　　　　　　　ラウンドフロー・天井吊形</t>
    <rPh sb="2" eb="4">
      <t>セツゾク</t>
    </rPh>
    <rPh sb="4" eb="6">
      <t>カノウ</t>
    </rPh>
    <rPh sb="6" eb="9">
      <t>シツナイキ</t>
    </rPh>
    <rPh sb="41" eb="43">
      <t>テンジョウ</t>
    </rPh>
    <rPh sb="43" eb="44">
      <t>ツリ</t>
    </rPh>
    <rPh sb="44" eb="45">
      <t>ケイ</t>
    </rPh>
    <phoneticPr fontId="45"/>
  </si>
  <si>
    <t>※その他の室内機はメーカーに相談ください。</t>
    <phoneticPr fontId="45"/>
  </si>
  <si>
    <t>２）接続可能室内機台数　　　　　　　　　　　　　　　　　　　2台～10台</t>
    <rPh sb="2" eb="4">
      <t>セツゾク</t>
    </rPh>
    <rPh sb="4" eb="6">
      <t>カノウ</t>
    </rPh>
    <rPh sb="6" eb="9">
      <t>シツナイキ</t>
    </rPh>
    <rPh sb="9" eb="11">
      <t>ダイスウ</t>
    </rPh>
    <rPh sb="31" eb="32">
      <t>ダイ</t>
    </rPh>
    <rPh sb="35" eb="36">
      <t>ダイ</t>
    </rPh>
    <phoneticPr fontId="45"/>
  </si>
  <si>
    <t>３）接続可能室内機合計容量　　　　　　　　　　　　　　　　P280～P560（50～100%）</t>
    <rPh sb="2" eb="4">
      <t>セツゾク</t>
    </rPh>
    <rPh sb="4" eb="6">
      <t>カノウ</t>
    </rPh>
    <rPh sb="6" eb="9">
      <t>シツナイキ</t>
    </rPh>
    <rPh sb="9" eb="11">
      <t>ゴウケイ</t>
    </rPh>
    <rPh sb="11" eb="13">
      <t>ヨウリョウ</t>
    </rPh>
    <phoneticPr fontId="45"/>
  </si>
  <si>
    <t>４）停電時空調能力　　　　　　　　　　　　　　　　　　　　　　冷房：45㎾　暖房：50㎾</t>
    <rPh sb="2" eb="4">
      <t>テイデン</t>
    </rPh>
    <rPh sb="4" eb="5">
      <t>ジ</t>
    </rPh>
    <rPh sb="5" eb="7">
      <t>クウチョウ</t>
    </rPh>
    <rPh sb="7" eb="9">
      <t>ノウリョク</t>
    </rPh>
    <rPh sb="31" eb="33">
      <t>レイボウ</t>
    </rPh>
    <rPh sb="38" eb="40">
      <t>ダンボウ</t>
    </rPh>
    <phoneticPr fontId="45"/>
  </si>
  <si>
    <t>５）発電能力（INV出力ー室内機消費電力）　　　　　  1.1kVA</t>
    <rPh sb="2" eb="4">
      <t>ハツデン</t>
    </rPh>
    <rPh sb="4" eb="6">
      <t>ノウリョク</t>
    </rPh>
    <rPh sb="10" eb="12">
      <t>シュツリョク</t>
    </rPh>
    <rPh sb="13" eb="16">
      <t>シツナイキ</t>
    </rPh>
    <rPh sb="16" eb="18">
      <t>ショウヒ</t>
    </rPh>
    <rPh sb="18" eb="20">
      <t>デンリョク</t>
    </rPh>
    <phoneticPr fontId="45"/>
  </si>
  <si>
    <t>※左記は目安値であり、接続室内機・台数により若干異なります。</t>
    <rPh sb="1" eb="3">
      <t>サキ</t>
    </rPh>
    <rPh sb="4" eb="6">
      <t>メヤス</t>
    </rPh>
    <rPh sb="6" eb="7">
      <t>チ</t>
    </rPh>
    <rPh sb="11" eb="13">
      <t>セツゾク</t>
    </rPh>
    <rPh sb="13" eb="16">
      <t>シツナイキ</t>
    </rPh>
    <rPh sb="17" eb="19">
      <t>ダイスウ</t>
    </rPh>
    <rPh sb="22" eb="24">
      <t>ジャッカン</t>
    </rPh>
    <rPh sb="24" eb="25">
      <t>コト</t>
    </rPh>
    <phoneticPr fontId="45"/>
  </si>
  <si>
    <t>室内機冷房能力[kW]</t>
    <rPh sb="0" eb="3">
      <t>シツナイキ</t>
    </rPh>
    <rPh sb="3" eb="5">
      <t>レイボウ</t>
    </rPh>
    <rPh sb="5" eb="7">
      <t>ノウリョク</t>
    </rPh>
    <phoneticPr fontId="45"/>
  </si>
  <si>
    <t>台数</t>
    <rPh sb="0" eb="2">
      <t>ダイスウ</t>
    </rPh>
    <phoneticPr fontId="45"/>
  </si>
  <si>
    <t>合計能力[kW]</t>
    <rPh sb="0" eb="2">
      <t>ゴウケイ</t>
    </rPh>
    <rPh sb="2" eb="4">
      <t>ノウリョク</t>
    </rPh>
    <phoneticPr fontId="45"/>
  </si>
  <si>
    <t>判定</t>
    <rPh sb="0" eb="2">
      <t>ハンテイ</t>
    </rPh>
    <phoneticPr fontId="45"/>
  </si>
  <si>
    <t>能力</t>
    <rPh sb="0" eb="2">
      <t>ノウリョク</t>
    </rPh>
    <phoneticPr fontId="45"/>
  </si>
  <si>
    <t>のプルダウンメニューから接続室内機台数を選んでください。</t>
    <rPh sb="12" eb="14">
      <t>セツゾク</t>
    </rPh>
    <rPh sb="14" eb="17">
      <t>シツナイキ</t>
    </rPh>
    <rPh sb="17" eb="19">
      <t>ダイスウ</t>
    </rPh>
    <rPh sb="20" eb="21">
      <t>エラ</t>
    </rPh>
    <phoneticPr fontId="45"/>
  </si>
  <si>
    <t>合計</t>
    <rPh sb="0" eb="2">
      <t>ゴウケイ</t>
    </rPh>
    <phoneticPr fontId="45"/>
  </si>
  <si>
    <t>別紙⑦</t>
    <rPh sb="0" eb="2">
      <t>ベッシ</t>
    </rPh>
    <phoneticPr fontId="2"/>
  </si>
  <si>
    <t>別紙⑦</t>
    <rPh sb="0" eb="2">
      <t>ベッシ</t>
    </rPh>
    <phoneticPr fontId="2"/>
  </si>
  <si>
    <t>別紙⑦</t>
    <rPh sb="0" eb="2">
      <t>ベッシ</t>
    </rPh>
    <phoneticPr fontId="2"/>
  </si>
  <si>
    <t>別紙⑦</t>
    <rPh sb="0" eb="3">
      <t>ベッシ7</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</si>
</sst>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0"/>
    <numFmt numFmtId="179" formatCode="0.000_ "/>
    <numFmt numFmtId="180" formatCode="0.000"/>
    <numFmt numFmtId="181" formatCode="0.000_);[Red]\(0.000\)"/>
  </numFmts>
  <fonts count="52" x14ac:knownFonts="1">
    <font>
      <sz val="11"/>
      <color theme="1"/>
      <name val="游ゴシック"/>
      <family val="2"/>
      <scheme val="minor"/>
    </font>
    <font>
      <sz val="18"/>
      <color theme="1"/>
      <name val="HGS創英角ｺﾞｼｯｸUB"/>
      <family val="3"/>
      <charset val="128"/>
    </font>
    <font>
      <sz val="6"/>
      <name val="游ゴシック"/>
      <family val="3"/>
      <charset val="128"/>
      <scheme val="minor"/>
    </font>
    <font>
      <sz val="12"/>
      <color theme="1"/>
      <name val="游ゴシック"/>
      <family val="2"/>
      <scheme val="minor"/>
    </font>
    <font>
      <sz val="11"/>
      <color theme="1"/>
      <name val="ＭＳ 明朝"/>
      <family val="1"/>
      <charset val="128"/>
    </font>
    <font>
      <sz val="11"/>
      <color rgb="FFFF0000"/>
      <name val="HGS創英角ｺﾞｼｯｸUB"/>
      <family val="3"/>
      <charset val="128"/>
    </font>
    <font>
      <sz val="6"/>
      <name val="ＭＳ 明朝"/>
      <family val="1"/>
      <charset val="128"/>
    </font>
    <font>
      <sz val="12"/>
      <color rgb="FF000000"/>
      <name val="HGS創英角ｺﾞｼｯｸUB"/>
      <family val="3"/>
      <charset val="128"/>
    </font>
    <font>
      <b/>
      <sz val="14"/>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1"/>
      <color rgb="FF000000"/>
      <name val="HG丸ｺﾞｼｯｸM-PRO"/>
      <family val="3"/>
      <charset val="128"/>
    </font>
    <font>
      <sz val="10"/>
      <color rgb="FFFF0000"/>
      <name val="游ゴシック"/>
      <family val="2"/>
      <scheme val="minor"/>
    </font>
    <font>
      <b/>
      <sz val="11"/>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12"/>
      <name val="游ゴシック"/>
      <family val="2"/>
      <scheme val="minor"/>
    </font>
    <font>
      <sz val="10"/>
      <color theme="1"/>
      <name val="游ゴシック"/>
      <family val="3"/>
      <charset val="128"/>
      <scheme val="minor"/>
    </font>
    <font>
      <b/>
      <sz val="14"/>
      <color theme="1"/>
      <name val="游ゴシック"/>
      <family val="3"/>
      <charset val="128"/>
      <scheme val="minor"/>
    </font>
    <font>
      <sz val="10"/>
      <color theme="1"/>
      <name val="游ゴシック"/>
      <family val="2"/>
      <scheme val="minor"/>
    </font>
    <font>
      <sz val="12"/>
      <color rgb="FFFF0000"/>
      <name val="游ゴシック"/>
      <family val="2"/>
      <scheme val="minor"/>
    </font>
    <font>
      <sz val="20"/>
      <color theme="1"/>
      <name val="游ゴシック"/>
      <family val="2"/>
      <scheme val="minor"/>
    </font>
    <font>
      <sz val="20"/>
      <color theme="1"/>
      <name val="游ゴシック"/>
      <family val="3"/>
      <charset val="128"/>
      <scheme val="minor"/>
    </font>
    <font>
      <sz val="11"/>
      <color rgb="FFFF0000"/>
      <name val="游ゴシック"/>
      <family val="2"/>
      <scheme val="minor"/>
    </font>
    <font>
      <sz val="18"/>
      <color rgb="FF000000"/>
      <name val="HGS創英角ｺﾞｼｯｸUB"/>
      <family val="3"/>
      <charset val="128"/>
    </font>
    <font>
      <sz val="6"/>
      <name val="ＭＳ Ｐゴシック"/>
      <family val="3"/>
      <charset val="128"/>
    </font>
    <font>
      <sz val="11"/>
      <color indexed="8"/>
      <name val="HGP創英角ｺﾞｼｯｸUB"/>
      <family val="3"/>
      <charset val="128"/>
    </font>
    <font>
      <sz val="11"/>
      <color indexed="8"/>
      <name val="HGS創英角ｺﾞｼｯｸUB"/>
      <family val="3"/>
      <charset val="128"/>
    </font>
    <font>
      <sz val="14"/>
      <color rgb="FF000000"/>
      <name val="HG丸ｺﾞｼｯｸM-PRO"/>
      <family val="3"/>
      <charset val="128"/>
    </font>
    <font>
      <sz val="11"/>
      <color rgb="FF000000"/>
      <name val="HGS創英角ｺﾞｼｯｸUB"/>
      <family val="3"/>
      <charset val="128"/>
    </font>
    <font>
      <sz val="11"/>
      <color indexed="8"/>
      <name val="HG丸ｺﾞｼｯｸM-PRO"/>
      <family val="3"/>
      <charset val="128"/>
    </font>
    <font>
      <sz val="11"/>
      <color rgb="FFFF0000"/>
      <name val="HG丸ｺﾞｼｯｸM-PRO"/>
      <family val="3"/>
      <charset val="128"/>
    </font>
    <font>
      <sz val="9"/>
      <color indexed="8"/>
      <name val="HG丸ｺﾞｼｯｸM-PRO"/>
      <family val="3"/>
      <charset val="128"/>
    </font>
    <font>
      <sz val="10"/>
      <color indexed="8"/>
      <name val="HG丸ｺﾞｼｯｸM-PRO"/>
      <family val="3"/>
      <charset val="128"/>
    </font>
    <font>
      <sz val="10"/>
      <color theme="0"/>
      <name val="HG丸ｺﾞｼｯｸM-PRO"/>
      <family val="3"/>
      <charset val="128"/>
    </font>
    <font>
      <sz val="11"/>
      <color theme="0"/>
      <name val="HG丸ｺﾞｼｯｸM-PRO"/>
      <family val="3"/>
      <charset val="128"/>
    </font>
    <font>
      <sz val="11"/>
      <name val="HG丸ｺﾞｼｯｸM-PRO"/>
      <family val="3"/>
      <charset val="128"/>
    </font>
    <font>
      <sz val="9"/>
      <color theme="0"/>
      <name val="HGS創英角ｺﾞｼｯｸUB"/>
      <family val="3"/>
      <charset val="128"/>
    </font>
    <font>
      <b/>
      <sz val="11"/>
      <color indexed="10"/>
      <name val="HG丸ｺﾞｼｯｸM-PRO"/>
      <family val="3"/>
      <charset val="128"/>
    </font>
    <font>
      <b/>
      <sz val="14"/>
      <color rgb="FF000000"/>
      <name val="HG丸ｺﾞｼｯｸM-PRO"/>
      <family val="3"/>
      <charset val="128"/>
    </font>
    <font>
      <sz val="10"/>
      <color rgb="FFFF0000"/>
      <name val="HGS創英角ｺﾞｼｯｸUB"/>
      <family val="3"/>
      <charset val="128"/>
    </font>
    <font>
      <sz val="11"/>
      <color theme="1"/>
      <name val="Meiryo UI"/>
      <family val="2"/>
      <charset val="128"/>
    </font>
    <font>
      <b/>
      <sz val="11"/>
      <color rgb="FF000000"/>
      <name val="Meiryo UI"/>
      <family val="3"/>
      <charset val="128"/>
    </font>
    <font>
      <sz val="14"/>
      <color rgb="FF000000"/>
      <name val="Meiryo UI"/>
      <family val="2"/>
      <charset val="128"/>
    </font>
    <font>
      <sz val="6"/>
      <name val="Meiryo UI"/>
      <family val="2"/>
      <charset val="128"/>
    </font>
    <font>
      <sz val="12"/>
      <color rgb="FF000000"/>
      <name val="Meiryo UI"/>
      <family val="2"/>
      <charset val="128"/>
    </font>
    <font>
      <b/>
      <sz val="11"/>
      <color rgb="FFFF0000"/>
      <name val="Meiryo UI"/>
      <family val="3"/>
      <charset val="128"/>
    </font>
    <font>
      <b/>
      <u/>
      <sz val="14"/>
      <color rgb="FFFF0000"/>
      <name val="Meiryo UI"/>
      <family val="3"/>
      <charset val="128"/>
    </font>
    <font>
      <b/>
      <sz val="14"/>
      <color rgb="FFFFFFFF"/>
      <name val="Meiryo UI"/>
      <family val="3"/>
      <charset val="128"/>
    </font>
    <font>
      <b/>
      <sz val="14"/>
      <color rgb="FF000000"/>
      <name val="Meiryo UI"/>
      <family val="3"/>
      <charset val="128"/>
    </font>
    <font>
      <b/>
      <sz val="11"/>
      <color indexed="8"/>
      <name val="游ゴシック"/>
      <family val="3"/>
      <charset val="128"/>
      <scheme val="minor"/>
    </font>
  </fonts>
  <fills count="19">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FFCC"/>
        <bgColor indexed="64"/>
      </patternFill>
    </fill>
    <fill>
      <patternFill patternType="solid">
        <fgColor indexed="41"/>
        <bgColor indexed="64"/>
      </patternFill>
    </fill>
    <fill>
      <patternFill patternType="solid">
        <fgColor rgb="FFCCFFFF"/>
        <bgColor indexed="64"/>
      </patternFill>
    </fill>
    <fill>
      <patternFill patternType="solid">
        <fgColor indexed="13"/>
        <bgColor indexed="64"/>
      </patternFill>
    </fill>
    <fill>
      <patternFill patternType="solid">
        <fgColor theme="8" tint="0.59999389629810485"/>
        <bgColor indexed="64"/>
      </patternFill>
    </fill>
    <fill>
      <patternFill patternType="solid">
        <fgColor rgb="FFB7DEE8"/>
        <bgColor indexed="64"/>
      </patternFill>
    </fill>
    <fill>
      <patternFill patternType="solid">
        <fgColor rgb="FFFF0000"/>
        <bgColor indexed="64"/>
      </patternFill>
    </fill>
    <fill>
      <patternFill patternType="solid">
        <fgColor theme="9" tint="0.79998168889431442"/>
        <bgColor indexed="64"/>
      </patternFill>
    </fill>
    <fill>
      <patternFill patternType="solid">
        <fgColor indexed="47"/>
        <bgColor indexed="64"/>
      </patternFill>
    </fill>
    <fill>
      <patternFill patternType="solid">
        <fgColor theme="1" tint="0.499984740745262"/>
        <bgColor indexed="64"/>
      </patternFill>
    </fill>
    <fill>
      <patternFill patternType="solid">
        <fgColor rgb="FFCCFFFF"/>
        <bgColor rgb="FF000000"/>
      </patternFill>
    </fill>
    <fill>
      <patternFill patternType="solid">
        <fgColor theme="3" tint="0.79998168889431442"/>
        <bgColor rgb="FF000000"/>
      </patternFill>
    </fill>
    <fill>
      <patternFill patternType="solid">
        <fgColor theme="4" tint="0.79998168889431442"/>
        <bgColor rgb="FF000000"/>
      </patternFill>
    </fill>
    <fill>
      <patternFill patternType="solid">
        <fgColor rgb="FFFFFF00"/>
        <bgColor rgb="FF000000"/>
      </patternFill>
    </fill>
    <fill>
      <patternFill patternType="solid">
        <fgColor rgb="FF000000"/>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alignment vertical="center"/>
    </xf>
  </cellStyleXfs>
  <cellXfs count="401">
    <xf numFmtId="0" fontId="0" fillId="0" borderId="0" xfId="0"/>
    <xf numFmtId="0" fontId="1" fillId="0" borderId="0" xfId="0" applyFont="1" applyFill="1" applyBorder="1" applyAlignment="1">
      <alignment vertical="center"/>
    </xf>
    <xf numFmtId="0" fontId="3" fillId="0" borderId="0" xfId="0" applyFont="1" applyAlignment="1">
      <alignment vertical="center"/>
    </xf>
    <xf numFmtId="0" fontId="5" fillId="0" borderId="0" xfId="1" applyFont="1" applyFill="1" applyBorder="1" applyAlignment="1">
      <alignment vertical="center"/>
    </xf>
    <xf numFmtId="0" fontId="3" fillId="0" borderId="0" xfId="0" applyFont="1" applyAlignment="1">
      <alignment horizontal="right" vertical="center" wrapText="1"/>
    </xf>
    <xf numFmtId="0" fontId="7" fillId="0" borderId="0" xfId="0" applyFont="1" applyFill="1" applyBorder="1" applyAlignment="1">
      <alignment vertical="center"/>
    </xf>
    <xf numFmtId="0" fontId="8" fillId="0" borderId="0" xfId="0" applyFont="1" applyAlignment="1">
      <alignment vertical="center" wrapText="1"/>
    </xf>
    <xf numFmtId="0" fontId="8" fillId="2" borderId="1" xfId="0" quotePrefix="1" applyNumberFormat="1" applyFont="1" applyFill="1" applyBorder="1" applyAlignment="1" applyProtection="1">
      <alignment horizontal="right" vertical="center" wrapText="1"/>
      <protection locked="0"/>
    </xf>
    <xf numFmtId="0" fontId="9" fillId="0" borderId="0" xfId="0" applyFont="1" applyAlignment="1">
      <alignment vertical="center"/>
    </xf>
    <xf numFmtId="0" fontId="10" fillId="0" borderId="2" xfId="0" applyFont="1" applyFill="1" applyBorder="1" applyAlignment="1" applyProtection="1">
      <alignment horizontal="left" vertical="center"/>
    </xf>
    <xf numFmtId="0" fontId="9" fillId="0"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protection locked="0"/>
    </xf>
    <xf numFmtId="0" fontId="11" fillId="2" borderId="1" xfId="0" applyFont="1" applyFill="1" applyBorder="1" applyAlignment="1">
      <alignment vertical="center"/>
    </xf>
    <xf numFmtId="0" fontId="11" fillId="0" borderId="0" xfId="0" applyFont="1" applyFill="1" applyBorder="1" applyAlignment="1">
      <alignment vertical="center"/>
    </xf>
    <xf numFmtId="0" fontId="9" fillId="2" borderId="6" xfId="0" applyFont="1" applyFill="1" applyBorder="1" applyAlignment="1" applyProtection="1">
      <alignment horizontal="center" vertical="center"/>
      <protection locked="0"/>
    </xf>
    <xf numFmtId="0" fontId="9" fillId="0" borderId="7" xfId="0" applyFont="1" applyBorder="1" applyAlignment="1" applyProtection="1">
      <alignment horizontal="center" vertical="center"/>
    </xf>
    <xf numFmtId="0" fontId="10" fillId="0" borderId="6"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xf>
    <xf numFmtId="0" fontId="12" fillId="0" borderId="0" xfId="0" applyFont="1" applyAlignment="1">
      <alignment vertical="center"/>
    </xf>
    <xf numFmtId="0" fontId="9" fillId="2"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xf>
    <xf numFmtId="0" fontId="9" fillId="0" borderId="13" xfId="0" applyFont="1" applyFill="1" applyBorder="1" applyAlignment="1" applyProtection="1">
      <alignment horizontal="center" vertical="center"/>
      <protection locked="0"/>
    </xf>
    <xf numFmtId="176" fontId="9" fillId="0" borderId="14" xfId="0" applyNumberFormat="1" applyFont="1" applyFill="1" applyBorder="1" applyAlignment="1" applyProtection="1">
      <alignment horizontal="center" vertical="center"/>
    </xf>
    <xf numFmtId="0" fontId="10" fillId="0" borderId="15"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xf>
    <xf numFmtId="0" fontId="14" fillId="0" borderId="17" xfId="0" applyFont="1" applyBorder="1" applyAlignment="1">
      <alignment horizontal="left" vertical="center"/>
    </xf>
    <xf numFmtId="0" fontId="9" fillId="0" borderId="17" xfId="0" applyFont="1" applyBorder="1" applyAlignment="1">
      <alignment horizontal="center" vertical="center"/>
    </xf>
    <xf numFmtId="0" fontId="10" fillId="0" borderId="17" xfId="0" applyFont="1" applyBorder="1" applyAlignment="1">
      <alignment horizontal="center" vertical="center"/>
    </xf>
    <xf numFmtId="0" fontId="10" fillId="0" borderId="17" xfId="0" applyFont="1" applyFill="1" applyBorder="1" applyAlignment="1">
      <alignment horizontal="center" vertical="center"/>
    </xf>
    <xf numFmtId="0" fontId="10" fillId="0" borderId="0" xfId="0" applyFont="1" applyBorder="1" applyAlignment="1">
      <alignment horizontal="lef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9" fillId="0" borderId="20" xfId="0" applyFont="1" applyBorder="1" applyAlignment="1">
      <alignment horizontal="center" vertical="center"/>
    </xf>
    <xf numFmtId="0" fontId="15" fillId="0" borderId="20"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10" fillId="0" borderId="5" xfId="0" applyFont="1" applyBorder="1" applyAlignment="1">
      <alignment horizontal="center" vertical="center"/>
    </xf>
    <xf numFmtId="0" fontId="10" fillId="2" borderId="5" xfId="0" applyFont="1" applyFill="1" applyBorder="1" applyAlignment="1" applyProtection="1">
      <alignment horizontal="center" vertical="center"/>
      <protection locked="0"/>
    </xf>
    <xf numFmtId="177" fontId="10" fillId="2" borderId="5" xfId="0" applyNumberFormat="1" applyFont="1" applyFill="1" applyBorder="1" applyAlignment="1" applyProtection="1">
      <alignment horizontal="center" vertical="center"/>
      <protection locked="0"/>
    </xf>
    <xf numFmtId="176" fontId="10" fillId="0" borderId="5" xfId="0" applyNumberFormat="1"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25" xfId="0" applyNumberFormat="1" applyFont="1" applyFill="1" applyBorder="1" applyAlignment="1">
      <alignment horizontal="center" vertical="center"/>
    </xf>
    <xf numFmtId="176" fontId="10" fillId="2" borderId="26" xfId="0" applyNumberFormat="1" applyFont="1" applyFill="1" applyBorder="1" applyAlignment="1" applyProtection="1">
      <alignment horizontal="center" vertical="center"/>
      <protection locked="0"/>
    </xf>
    <xf numFmtId="176" fontId="10" fillId="3" borderId="25"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protection locked="0"/>
    </xf>
    <xf numFmtId="177" fontId="10" fillId="2" borderId="1" xfId="0" applyNumberFormat="1" applyFont="1" applyFill="1" applyBorder="1" applyAlignment="1" applyProtection="1">
      <alignment horizontal="center" vertical="center"/>
      <protection locked="0"/>
    </xf>
    <xf numFmtId="176" fontId="10" fillId="0" borderId="1" xfId="0" applyNumberFormat="1" applyFont="1" applyFill="1" applyBorder="1" applyAlignment="1">
      <alignment horizontal="center" vertical="center"/>
    </xf>
    <xf numFmtId="176" fontId="10" fillId="0" borderId="28" xfId="0" applyNumberFormat="1" applyFont="1" applyFill="1" applyBorder="1" applyAlignment="1">
      <alignment horizontal="center" vertical="center"/>
    </xf>
    <xf numFmtId="176" fontId="10" fillId="0" borderId="29" xfId="0" applyNumberFormat="1" applyFont="1" applyFill="1" applyBorder="1" applyAlignment="1">
      <alignment horizontal="center" vertical="center"/>
    </xf>
    <xf numFmtId="176" fontId="10" fillId="2" borderId="30" xfId="0" applyNumberFormat="1" applyFont="1" applyFill="1" applyBorder="1" applyAlignment="1" applyProtection="1">
      <alignment horizontal="center" vertical="center"/>
      <protection locked="0"/>
    </xf>
    <xf numFmtId="176" fontId="10" fillId="3" borderId="29"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2" borderId="10" xfId="0" applyFont="1" applyFill="1" applyBorder="1" applyAlignment="1" applyProtection="1">
      <alignment horizontal="center" vertical="center"/>
      <protection locked="0"/>
    </xf>
    <xf numFmtId="177" fontId="10" fillId="2" borderId="10" xfId="0" applyNumberFormat="1" applyFont="1" applyFill="1" applyBorder="1" applyAlignment="1" applyProtection="1">
      <alignment horizontal="center" vertical="center"/>
      <protection locked="0"/>
    </xf>
    <xf numFmtId="176" fontId="10" fillId="0" borderId="10" xfId="0" applyNumberFormat="1" applyFont="1" applyFill="1" applyBorder="1" applyAlignment="1">
      <alignment horizontal="center" vertical="center"/>
    </xf>
    <xf numFmtId="176" fontId="10" fillId="0" borderId="11" xfId="0" applyNumberFormat="1" applyFont="1" applyFill="1" applyBorder="1" applyAlignment="1">
      <alignment horizontal="center" vertical="center"/>
    </xf>
    <xf numFmtId="176" fontId="10" fillId="0" borderId="32" xfId="0" applyNumberFormat="1" applyFont="1" applyFill="1" applyBorder="1" applyAlignment="1">
      <alignment horizontal="center" vertical="center"/>
    </xf>
    <xf numFmtId="176" fontId="10" fillId="2" borderId="33" xfId="0" applyNumberFormat="1" applyFont="1" applyFill="1" applyBorder="1" applyAlignment="1" applyProtection="1">
      <alignment horizontal="center" vertical="center"/>
      <protection locked="0"/>
    </xf>
    <xf numFmtId="176" fontId="10" fillId="3" borderId="32" xfId="0" applyNumberFormat="1" applyFont="1" applyFill="1" applyBorder="1" applyAlignment="1">
      <alignment horizontal="center" vertical="center"/>
    </xf>
    <xf numFmtId="0" fontId="9" fillId="0" borderId="31" xfId="0" applyFont="1" applyBorder="1" applyAlignment="1">
      <alignment horizontal="center" vertical="center"/>
    </xf>
    <xf numFmtId="0" fontId="10" fillId="0" borderId="34" xfId="0" applyFont="1" applyBorder="1" applyAlignment="1">
      <alignment horizontal="center" vertical="center"/>
    </xf>
    <xf numFmtId="0" fontId="9" fillId="0" borderId="35" xfId="0" applyFont="1" applyBorder="1" applyAlignment="1">
      <alignment horizontal="center" vertical="center"/>
    </xf>
    <xf numFmtId="177" fontId="10" fillId="0" borderId="34" xfId="0" applyNumberFormat="1" applyFont="1" applyBorder="1" applyAlignment="1">
      <alignment horizontal="center" vertical="center"/>
    </xf>
    <xf numFmtId="177" fontId="10" fillId="0" borderId="35" xfId="0" applyNumberFormat="1" applyFont="1" applyBorder="1" applyAlignment="1">
      <alignment horizontal="center" vertical="center"/>
    </xf>
    <xf numFmtId="176" fontId="10" fillId="0" borderId="35"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176" fontId="10" fillId="0" borderId="36" xfId="0" applyNumberFormat="1" applyFont="1" applyBorder="1" applyAlignment="1">
      <alignment horizontal="center" vertical="center"/>
    </xf>
    <xf numFmtId="0" fontId="10" fillId="0" borderId="1" xfId="0" applyFont="1" applyBorder="1" applyAlignment="1">
      <alignment vertical="center"/>
    </xf>
    <xf numFmtId="0" fontId="17" fillId="0" borderId="0" xfId="0" applyFont="1" applyAlignment="1">
      <alignment vertical="center"/>
    </xf>
    <xf numFmtId="0" fontId="10" fillId="0" borderId="28" xfId="0" applyFont="1" applyBorder="1" applyAlignment="1">
      <alignment horizontal="right" vertical="center"/>
    </xf>
    <xf numFmtId="0" fontId="10" fillId="0" borderId="39" xfId="0" applyFont="1" applyBorder="1" applyAlignment="1">
      <alignment horizontal="left" vertical="center"/>
    </xf>
    <xf numFmtId="0" fontId="10" fillId="0" borderId="40" xfId="0" applyFont="1" applyBorder="1" applyAlignment="1">
      <alignment horizontal="left" vertical="center"/>
    </xf>
    <xf numFmtId="0" fontId="18" fillId="0" borderId="37" xfId="0" applyFont="1" applyBorder="1" applyAlignment="1">
      <alignment horizontal="left" vertical="center"/>
    </xf>
    <xf numFmtId="0" fontId="10" fillId="0" borderId="38" xfId="0" applyFont="1" applyBorder="1" applyAlignment="1">
      <alignment vertical="center"/>
    </xf>
    <xf numFmtId="0" fontId="0" fillId="0" borderId="0" xfId="0" applyFont="1" applyAlignment="1">
      <alignment vertical="center"/>
    </xf>
    <xf numFmtId="0" fontId="3" fillId="0" borderId="1" xfId="0" applyFont="1" applyBorder="1" applyAlignment="1">
      <alignment vertical="center"/>
    </xf>
    <xf numFmtId="0" fontId="20" fillId="0" borderId="0" xfId="0" applyFont="1" applyBorder="1" applyAlignment="1">
      <alignment horizontal="left" vertical="center" wrapText="1"/>
    </xf>
    <xf numFmtId="0" fontId="18"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shrinkToFit="1"/>
    </xf>
    <xf numFmtId="0" fontId="10" fillId="0" borderId="0" xfId="0" applyFont="1" applyAlignment="1">
      <alignment vertical="center"/>
    </xf>
    <xf numFmtId="0" fontId="21" fillId="0" borderId="0" xfId="0" applyFont="1" applyAlignment="1">
      <alignment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4" xfId="0" applyFill="1" applyBorder="1"/>
    <xf numFmtId="0" fontId="0" fillId="0" borderId="45" xfId="0" applyFill="1" applyBorder="1"/>
    <xf numFmtId="0" fontId="0" fillId="0" borderId="44" xfId="0" applyBorder="1"/>
    <xf numFmtId="0" fontId="0" fillId="0" borderId="45" xfId="0" applyBorder="1"/>
    <xf numFmtId="0" fontId="0" fillId="0" borderId="0" xfId="0" applyBorder="1"/>
    <xf numFmtId="0" fontId="0" fillId="0" borderId="0" xfId="0" applyAlignment="1">
      <alignment horizontal="center" vertical="center"/>
    </xf>
    <xf numFmtId="0" fontId="0" fillId="0" borderId="1" xfId="0" applyBorder="1"/>
    <xf numFmtId="0" fontId="0" fillId="0" borderId="1" xfId="0" applyFill="1" applyBorder="1"/>
    <xf numFmtId="0" fontId="22" fillId="0" borderId="1" xfId="0" applyFont="1" applyBorder="1"/>
    <xf numFmtId="0" fontId="0" fillId="0" borderId="1" xfId="0" applyBorder="1" applyAlignment="1">
      <alignment wrapText="1"/>
    </xf>
    <xf numFmtId="0" fontId="0" fillId="0" borderId="1" xfId="0" applyFill="1" applyBorder="1" applyAlignment="1">
      <alignment wrapText="1"/>
    </xf>
    <xf numFmtId="0" fontId="23" fillId="0" borderId="1" xfId="0" applyFont="1" applyBorder="1"/>
    <xf numFmtId="0" fontId="24" fillId="0" borderId="44" xfId="0" applyFont="1" applyFill="1" applyBorder="1"/>
    <xf numFmtId="178" fontId="0" fillId="0" borderId="44" xfId="0" applyNumberFormat="1" applyFill="1" applyBorder="1"/>
    <xf numFmtId="178" fontId="0" fillId="0" borderId="44" xfId="0" applyNumberFormat="1" applyBorder="1"/>
    <xf numFmtId="0" fontId="24" fillId="0" borderId="44" xfId="0" applyFont="1" applyBorder="1"/>
    <xf numFmtId="0" fontId="0" fillId="0" borderId="1" xfId="0" applyBorder="1" applyAlignment="1">
      <alignment shrinkToFit="1"/>
    </xf>
    <xf numFmtId="0" fontId="10" fillId="0" borderId="1" xfId="0" applyFont="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right" vertical="center" wrapText="1"/>
    </xf>
    <xf numFmtId="0" fontId="27" fillId="0" borderId="0" xfId="1" applyFont="1">
      <alignment vertical="center"/>
    </xf>
    <xf numFmtId="0" fontId="28" fillId="0" borderId="0" xfId="1" applyFont="1">
      <alignment vertical="center"/>
    </xf>
    <xf numFmtId="0" fontId="28" fillId="0" borderId="0" xfId="1" applyFont="1" applyAlignment="1">
      <alignment horizontal="center" vertical="center"/>
    </xf>
    <xf numFmtId="0" fontId="29" fillId="0" borderId="0" xfId="1" applyFont="1" applyAlignment="1">
      <alignment horizontal="right" vertical="center" readingOrder="1"/>
    </xf>
    <xf numFmtId="0" fontId="30" fillId="0" borderId="0" xfId="1" applyFont="1" applyFill="1" applyBorder="1" applyAlignment="1">
      <alignment vertical="center"/>
    </xf>
    <xf numFmtId="0" fontId="7" fillId="0" borderId="0" xfId="1" applyFont="1" applyFill="1" applyBorder="1" applyAlignment="1">
      <alignment vertical="center"/>
    </xf>
    <xf numFmtId="0" fontId="11" fillId="0" borderId="0" xfId="0" applyFont="1" applyFill="1" applyBorder="1" applyAlignment="1">
      <alignment horizontal="right" vertical="center"/>
    </xf>
    <xf numFmtId="0" fontId="31" fillId="0" borderId="0" xfId="1" applyFont="1">
      <alignment vertical="center"/>
    </xf>
    <xf numFmtId="0" fontId="32" fillId="0" borderId="0" xfId="1" applyFont="1" applyFill="1" applyBorder="1" applyAlignment="1">
      <alignment vertical="center"/>
    </xf>
    <xf numFmtId="0" fontId="31" fillId="0" borderId="0" xfId="1" applyFont="1" applyAlignment="1">
      <alignment horizontal="center" vertical="center"/>
    </xf>
    <xf numFmtId="0" fontId="31" fillId="0" borderId="0" xfId="1" applyFont="1" applyBorder="1" applyAlignment="1">
      <alignment horizontal="center" vertical="center"/>
    </xf>
    <xf numFmtId="0" fontId="4" fillId="0" borderId="0" xfId="1">
      <alignment vertical="center"/>
    </xf>
    <xf numFmtId="0" fontId="34" fillId="5" borderId="34" xfId="1" applyFont="1" applyFill="1" applyBorder="1" applyAlignment="1">
      <alignment horizontal="center" vertical="center" wrapText="1"/>
    </xf>
    <xf numFmtId="0" fontId="31" fillId="5" borderId="10" xfId="1" applyFont="1" applyFill="1" applyBorder="1" applyAlignment="1">
      <alignment horizontal="center" vertical="center"/>
    </xf>
    <xf numFmtId="0" fontId="31" fillId="5" borderId="32" xfId="1" applyFont="1" applyFill="1" applyBorder="1" applyAlignment="1">
      <alignment horizontal="center" vertical="center"/>
    </xf>
    <xf numFmtId="0" fontId="31" fillId="0" borderId="9" xfId="1" applyFont="1" applyBorder="1" applyAlignment="1">
      <alignment horizontal="center" vertical="center"/>
    </xf>
    <xf numFmtId="0" fontId="31" fillId="0" borderId="32" xfId="1" applyFont="1" applyBorder="1" applyAlignment="1">
      <alignment horizontal="center" vertical="center"/>
    </xf>
    <xf numFmtId="0" fontId="35" fillId="0" borderId="0" xfId="1" applyFont="1" applyBorder="1" applyAlignment="1">
      <alignment horizontal="left" vertical="center"/>
    </xf>
    <xf numFmtId="0" fontId="31" fillId="7" borderId="5" xfId="1" applyFont="1" applyFill="1" applyBorder="1" applyAlignment="1" applyProtection="1">
      <alignment horizontal="center" vertical="center"/>
      <protection locked="0"/>
    </xf>
    <xf numFmtId="1" fontId="31" fillId="6" borderId="5" xfId="1" applyNumberFormat="1" applyFont="1" applyFill="1" applyBorder="1" applyAlignment="1">
      <alignment horizontal="center" vertical="center"/>
    </xf>
    <xf numFmtId="179" fontId="31" fillId="6" borderId="5" xfId="1" applyNumberFormat="1" applyFont="1" applyFill="1" applyBorder="1" applyAlignment="1">
      <alignment vertical="center"/>
    </xf>
    <xf numFmtId="180" fontId="31" fillId="6" borderId="5" xfId="1" applyNumberFormat="1" applyFont="1" applyFill="1" applyBorder="1" applyAlignment="1">
      <alignment horizontal="center" vertical="center"/>
    </xf>
    <xf numFmtId="177" fontId="31" fillId="6" borderId="5" xfId="1" applyNumberFormat="1" applyFont="1" applyFill="1" applyBorder="1" applyAlignment="1">
      <alignment vertical="center"/>
    </xf>
    <xf numFmtId="177" fontId="31" fillId="6" borderId="25" xfId="1" applyNumberFormat="1" applyFont="1" applyFill="1" applyBorder="1" applyAlignment="1">
      <alignment vertical="center"/>
    </xf>
    <xf numFmtId="0" fontId="31" fillId="0" borderId="4" xfId="1" applyFont="1" applyBorder="1" applyAlignment="1">
      <alignment horizontal="center" vertical="center"/>
    </xf>
    <xf numFmtId="0" fontId="31" fillId="0" borderId="25" xfId="1" applyFont="1" applyBorder="1" applyAlignment="1">
      <alignment horizontal="center" vertical="center"/>
    </xf>
    <xf numFmtId="0" fontId="36" fillId="0" borderId="0" xfId="1" applyFont="1" applyBorder="1" applyAlignment="1">
      <alignment horizontal="left" vertical="center"/>
    </xf>
    <xf numFmtId="0" fontId="31" fillId="7" borderId="1" xfId="1" applyFont="1" applyFill="1" applyBorder="1" applyAlignment="1" applyProtection="1">
      <alignment horizontal="center" vertical="center"/>
      <protection locked="0"/>
    </xf>
    <xf numFmtId="1" fontId="31" fillId="8" borderId="37" xfId="1" applyNumberFormat="1" applyFont="1" applyFill="1" applyBorder="1" applyAlignment="1">
      <alignment horizontal="center" vertical="center"/>
    </xf>
    <xf numFmtId="179" fontId="31" fillId="8" borderId="1" xfId="1" applyNumberFormat="1" applyFont="1" applyFill="1" applyBorder="1" applyAlignment="1">
      <alignment vertical="center"/>
    </xf>
    <xf numFmtId="180" fontId="31" fillId="8" borderId="1" xfId="1" applyNumberFormat="1" applyFont="1" applyFill="1" applyBorder="1" applyAlignment="1">
      <alignment horizontal="center" vertical="center"/>
    </xf>
    <xf numFmtId="177" fontId="31" fillId="8" borderId="1" xfId="1" applyNumberFormat="1" applyFont="1" applyFill="1" applyBorder="1" applyAlignment="1">
      <alignment vertical="center"/>
    </xf>
    <xf numFmtId="177" fontId="31" fillId="8" borderId="29" xfId="1" applyNumberFormat="1" applyFont="1" applyFill="1" applyBorder="1" applyAlignment="1">
      <alignment vertical="center"/>
    </xf>
    <xf numFmtId="0" fontId="31" fillId="0" borderId="47" xfId="1" applyFont="1" applyBorder="1" applyAlignment="1">
      <alignment horizontal="center" vertical="center"/>
    </xf>
    <xf numFmtId="0" fontId="31" fillId="0" borderId="29" xfId="1" applyFont="1" applyBorder="1" applyAlignment="1">
      <alignment horizontal="center" vertical="center"/>
    </xf>
    <xf numFmtId="1" fontId="31" fillId="6" borderId="1" xfId="1" applyNumberFormat="1" applyFont="1" applyFill="1" applyBorder="1" applyAlignment="1">
      <alignment horizontal="center" vertical="center"/>
    </xf>
    <xf numFmtId="179" fontId="31" fillId="6" borderId="1" xfId="1" applyNumberFormat="1" applyFont="1" applyFill="1" applyBorder="1" applyAlignment="1">
      <alignment vertical="center"/>
    </xf>
    <xf numFmtId="180" fontId="31" fillId="6" borderId="1" xfId="1" applyNumberFormat="1" applyFont="1" applyFill="1" applyBorder="1" applyAlignment="1">
      <alignment horizontal="center" vertical="center"/>
    </xf>
    <xf numFmtId="177" fontId="31" fillId="6" borderId="1" xfId="1" applyNumberFormat="1" applyFont="1" applyFill="1" applyBorder="1" applyAlignment="1">
      <alignment vertical="center"/>
    </xf>
    <xf numFmtId="177" fontId="31" fillId="6" borderId="29" xfId="1" applyNumberFormat="1" applyFont="1" applyFill="1" applyBorder="1" applyAlignment="1">
      <alignment vertical="center"/>
    </xf>
    <xf numFmtId="1" fontId="37" fillId="8" borderId="37" xfId="1" applyNumberFormat="1" applyFont="1" applyFill="1" applyBorder="1" applyAlignment="1">
      <alignment horizontal="center" vertical="center"/>
    </xf>
    <xf numFmtId="180" fontId="37" fillId="8" borderId="1" xfId="1" applyNumberFormat="1" applyFont="1" applyFill="1" applyBorder="1" applyAlignment="1">
      <alignment horizontal="center" vertical="center"/>
    </xf>
    <xf numFmtId="177" fontId="37" fillId="8" borderId="29" xfId="1" applyNumberFormat="1" applyFont="1" applyFill="1" applyBorder="1" applyAlignment="1">
      <alignment vertical="center"/>
    </xf>
    <xf numFmtId="1" fontId="31" fillId="9" borderId="37" xfId="1" applyNumberFormat="1" applyFont="1" applyFill="1" applyBorder="1" applyAlignment="1">
      <alignment horizontal="center" vertical="center"/>
    </xf>
    <xf numFmtId="180" fontId="31" fillId="9" borderId="1" xfId="1" applyNumberFormat="1" applyFont="1" applyFill="1" applyBorder="1" applyAlignment="1">
      <alignment horizontal="center" vertical="center"/>
    </xf>
    <xf numFmtId="177" fontId="31" fillId="9" borderId="29" xfId="1" applyNumberFormat="1" applyFont="1" applyFill="1" applyBorder="1" applyAlignment="1">
      <alignment vertical="center"/>
    </xf>
    <xf numFmtId="0" fontId="36" fillId="0" borderId="0" xfId="1" applyFont="1" applyBorder="1" applyAlignment="1">
      <alignment horizontal="center" vertical="center"/>
    </xf>
    <xf numFmtId="1" fontId="37" fillId="6" borderId="1" xfId="1" applyNumberFormat="1" applyFont="1" applyFill="1" applyBorder="1" applyAlignment="1">
      <alignment horizontal="center" vertical="center"/>
    </xf>
    <xf numFmtId="180" fontId="37" fillId="6" borderId="1" xfId="1" applyNumberFormat="1" applyFont="1" applyFill="1" applyBorder="1" applyAlignment="1">
      <alignment horizontal="center" vertical="center"/>
    </xf>
    <xf numFmtId="177" fontId="37" fillId="6" borderId="29" xfId="1" applyNumberFormat="1" applyFont="1" applyFill="1" applyBorder="1" applyAlignment="1">
      <alignment vertical="center"/>
    </xf>
    <xf numFmtId="0" fontId="31" fillId="2" borderId="10" xfId="1" applyFont="1" applyFill="1" applyBorder="1" applyAlignment="1" applyProtection="1">
      <alignment horizontal="center" vertical="center"/>
      <protection locked="0"/>
    </xf>
    <xf numFmtId="1" fontId="37" fillId="8" borderId="12" xfId="1" applyNumberFormat="1" applyFont="1" applyFill="1" applyBorder="1" applyAlignment="1">
      <alignment horizontal="center" vertical="center"/>
    </xf>
    <xf numFmtId="179" fontId="31" fillId="8" borderId="10" xfId="1" applyNumberFormat="1" applyFont="1" applyFill="1" applyBorder="1" applyAlignment="1">
      <alignment vertical="center"/>
    </xf>
    <xf numFmtId="180" fontId="37" fillId="8" borderId="10" xfId="1" applyNumberFormat="1" applyFont="1" applyFill="1" applyBorder="1" applyAlignment="1">
      <alignment horizontal="center" vertical="center"/>
    </xf>
    <xf numFmtId="177" fontId="31" fillId="8" borderId="10" xfId="1" applyNumberFormat="1" applyFont="1" applyFill="1" applyBorder="1" applyAlignment="1">
      <alignment vertical="center"/>
    </xf>
    <xf numFmtId="177" fontId="37" fillId="8" borderId="32" xfId="1" applyNumberFormat="1" applyFont="1" applyFill="1" applyBorder="1" applyAlignment="1">
      <alignment vertical="center"/>
    </xf>
    <xf numFmtId="1" fontId="31" fillId="5" borderId="5" xfId="1" applyNumberFormat="1" applyFont="1" applyFill="1" applyBorder="1" applyAlignment="1">
      <alignment horizontal="center" vertical="center"/>
    </xf>
    <xf numFmtId="179" fontId="31" fillId="5" borderId="5" xfId="1" applyNumberFormat="1" applyFont="1" applyFill="1" applyBorder="1" applyAlignment="1">
      <alignment vertical="center"/>
    </xf>
    <xf numFmtId="180" fontId="31" fillId="5" borderId="5" xfId="1" applyNumberFormat="1" applyFont="1" applyFill="1" applyBorder="1" applyAlignment="1">
      <alignment horizontal="center" vertical="center"/>
    </xf>
    <xf numFmtId="177" fontId="31" fillId="5" borderId="5" xfId="1" applyNumberFormat="1" applyFont="1" applyFill="1" applyBorder="1" applyAlignment="1">
      <alignment vertical="center"/>
    </xf>
    <xf numFmtId="177" fontId="31" fillId="5" borderId="25" xfId="1" applyNumberFormat="1" applyFont="1" applyFill="1" applyBorder="1" applyAlignment="1">
      <alignment vertical="center"/>
    </xf>
    <xf numFmtId="1" fontId="31" fillId="9" borderId="1" xfId="1" applyNumberFormat="1" applyFont="1" applyFill="1" applyBorder="1" applyAlignment="1">
      <alignment horizontal="center" vertical="center"/>
    </xf>
    <xf numFmtId="179" fontId="31" fillId="9" borderId="1" xfId="1" applyNumberFormat="1" applyFont="1" applyFill="1" applyBorder="1" applyAlignment="1">
      <alignment vertical="center"/>
    </xf>
    <xf numFmtId="177" fontId="31" fillId="9" borderId="1" xfId="1" applyNumberFormat="1" applyFont="1" applyFill="1" applyBorder="1" applyAlignment="1">
      <alignment vertical="center"/>
    </xf>
    <xf numFmtId="1" fontId="31" fillId="5" borderId="1" xfId="1" applyNumberFormat="1" applyFont="1" applyFill="1" applyBorder="1" applyAlignment="1">
      <alignment horizontal="center" vertical="center"/>
    </xf>
    <xf numFmtId="179" fontId="31" fillId="5" borderId="1" xfId="1" applyNumberFormat="1" applyFont="1" applyFill="1" applyBorder="1" applyAlignment="1">
      <alignment vertical="center"/>
    </xf>
    <xf numFmtId="180" fontId="31" fillId="5" borderId="1" xfId="1" applyNumberFormat="1" applyFont="1" applyFill="1" applyBorder="1" applyAlignment="1">
      <alignment horizontal="center" vertical="center"/>
    </xf>
    <xf numFmtId="177" fontId="31" fillId="5" borderId="1" xfId="1" applyNumberFormat="1" applyFont="1" applyFill="1" applyBorder="1" applyAlignment="1">
      <alignment vertical="center"/>
    </xf>
    <xf numFmtId="177" fontId="31" fillId="5" borderId="29" xfId="1" applyNumberFormat="1" applyFont="1" applyFill="1" applyBorder="1" applyAlignment="1">
      <alignment vertical="center"/>
    </xf>
    <xf numFmtId="1" fontId="31" fillId="9" borderId="12" xfId="1" applyNumberFormat="1" applyFont="1" applyFill="1" applyBorder="1" applyAlignment="1">
      <alignment horizontal="center" vertical="center"/>
    </xf>
    <xf numFmtId="179" fontId="31" fillId="9" borderId="10" xfId="1" applyNumberFormat="1" applyFont="1" applyFill="1" applyBorder="1" applyAlignment="1">
      <alignment vertical="center"/>
    </xf>
    <xf numFmtId="180" fontId="31" fillId="9" borderId="10" xfId="1" applyNumberFormat="1" applyFont="1" applyFill="1" applyBorder="1" applyAlignment="1">
      <alignment horizontal="center" vertical="center"/>
    </xf>
    <xf numFmtId="177" fontId="31" fillId="9" borderId="10" xfId="1" applyNumberFormat="1" applyFont="1" applyFill="1" applyBorder="1" applyAlignment="1">
      <alignment vertical="center"/>
    </xf>
    <xf numFmtId="177" fontId="31" fillId="9" borderId="32" xfId="1" applyNumberFormat="1" applyFont="1" applyFill="1" applyBorder="1" applyAlignment="1">
      <alignment vertical="center"/>
    </xf>
    <xf numFmtId="1" fontId="37" fillId="5" borderId="7" xfId="1" applyNumberFormat="1" applyFont="1" applyFill="1" applyBorder="1" applyAlignment="1">
      <alignment horizontal="center" vertical="center"/>
    </xf>
    <xf numFmtId="180" fontId="37" fillId="5" borderId="5" xfId="1" applyNumberFormat="1" applyFont="1" applyFill="1" applyBorder="1" applyAlignment="1">
      <alignment horizontal="center" vertical="center"/>
    </xf>
    <xf numFmtId="177" fontId="37" fillId="5" borderId="25" xfId="1" applyNumberFormat="1" applyFont="1" applyFill="1" applyBorder="1" applyAlignment="1">
      <alignment vertical="center"/>
    </xf>
    <xf numFmtId="1" fontId="37" fillId="5" borderId="37" xfId="1" applyNumberFormat="1" applyFont="1" applyFill="1" applyBorder="1" applyAlignment="1">
      <alignment horizontal="center" vertical="center"/>
    </xf>
    <xf numFmtId="180" fontId="37" fillId="5" borderId="1" xfId="1" applyNumberFormat="1" applyFont="1" applyFill="1" applyBorder="1" applyAlignment="1">
      <alignment horizontal="center" vertical="center"/>
    </xf>
    <xf numFmtId="177" fontId="37" fillId="5" borderId="29" xfId="1" applyNumberFormat="1" applyFont="1" applyFill="1" applyBorder="1" applyAlignment="1">
      <alignment vertical="center"/>
    </xf>
    <xf numFmtId="0" fontId="31" fillId="7" borderId="46" xfId="1" applyFont="1" applyFill="1" applyBorder="1" applyAlignment="1" applyProtection="1">
      <alignment horizontal="center" vertical="center"/>
      <protection locked="0"/>
    </xf>
    <xf numFmtId="1" fontId="37" fillId="5" borderId="51" xfId="1" applyNumberFormat="1" applyFont="1" applyFill="1" applyBorder="1" applyAlignment="1">
      <alignment horizontal="center" vertical="center"/>
    </xf>
    <xf numFmtId="179" fontId="31" fillId="5" borderId="46" xfId="1" applyNumberFormat="1" applyFont="1" applyFill="1" applyBorder="1" applyAlignment="1">
      <alignment vertical="center"/>
    </xf>
    <xf numFmtId="180" fontId="37" fillId="5" borderId="46" xfId="1" applyNumberFormat="1" applyFont="1" applyFill="1" applyBorder="1" applyAlignment="1">
      <alignment horizontal="center" vertical="center"/>
    </xf>
    <xf numFmtId="177" fontId="31" fillId="5" borderId="46" xfId="1" applyNumberFormat="1" applyFont="1" applyFill="1" applyBorder="1" applyAlignment="1">
      <alignment vertical="center"/>
    </xf>
    <xf numFmtId="177" fontId="37" fillId="5" borderId="52" xfId="1" applyNumberFormat="1" applyFont="1" applyFill="1" applyBorder="1" applyAlignment="1">
      <alignment vertical="center"/>
    </xf>
    <xf numFmtId="0" fontId="31" fillId="0" borderId="48" xfId="1" applyFont="1" applyBorder="1" applyAlignment="1">
      <alignment horizontal="center" vertical="center"/>
    </xf>
    <xf numFmtId="0" fontId="31" fillId="0" borderId="52" xfId="1" applyFont="1" applyBorder="1" applyAlignment="1">
      <alignment horizontal="center" vertical="center"/>
    </xf>
    <xf numFmtId="0" fontId="31" fillId="7" borderId="38" xfId="1" applyFont="1" applyFill="1" applyBorder="1" applyAlignment="1" applyProtection="1">
      <alignment horizontal="center" vertical="center"/>
      <protection locked="0"/>
    </xf>
    <xf numFmtId="1" fontId="37" fillId="8" borderId="42" xfId="1" applyNumberFormat="1" applyFont="1" applyFill="1" applyBorder="1" applyAlignment="1">
      <alignment horizontal="center" vertical="center"/>
    </xf>
    <xf numFmtId="1" fontId="37" fillId="5" borderId="42" xfId="1" applyNumberFormat="1" applyFont="1" applyFill="1" applyBorder="1" applyAlignment="1">
      <alignment horizontal="center" vertical="center"/>
    </xf>
    <xf numFmtId="0" fontId="28" fillId="0" borderId="0" xfId="1" applyFont="1" applyBorder="1">
      <alignment vertical="center"/>
    </xf>
    <xf numFmtId="0" fontId="28" fillId="0" borderId="0" xfId="1" applyFont="1" applyBorder="1" applyAlignment="1">
      <alignment horizontal="center" vertical="center"/>
    </xf>
    <xf numFmtId="0" fontId="38" fillId="10" borderId="0" xfId="1" applyFont="1" applyFill="1" applyBorder="1" applyAlignment="1">
      <alignment horizontal="center" vertical="center"/>
    </xf>
    <xf numFmtId="179" fontId="31" fillId="0" borderId="0" xfId="1" applyNumberFormat="1" applyFont="1" applyBorder="1" applyAlignment="1">
      <alignment vertical="center"/>
    </xf>
    <xf numFmtId="177" fontId="31" fillId="0" borderId="0" xfId="1" applyNumberFormat="1" applyFont="1" applyBorder="1" applyAlignment="1">
      <alignment horizontal="center" vertical="center"/>
    </xf>
    <xf numFmtId="179" fontId="31" fillId="0" borderId="0" xfId="1" applyNumberFormat="1" applyFont="1" applyBorder="1" applyAlignment="1">
      <alignment horizontal="center" vertical="center"/>
    </xf>
    <xf numFmtId="177" fontId="31" fillId="0" borderId="0" xfId="1" applyNumberFormat="1" applyFont="1" applyBorder="1" applyAlignment="1">
      <alignment vertical="center"/>
    </xf>
    <xf numFmtId="0" fontId="36" fillId="0" borderId="0" xfId="1" applyFont="1" applyAlignment="1">
      <alignment horizontal="left" vertical="center"/>
    </xf>
    <xf numFmtId="176" fontId="31" fillId="0" borderId="0" xfId="1" applyNumberFormat="1" applyFont="1" applyBorder="1" applyAlignment="1">
      <alignment horizontal="center" vertical="center"/>
    </xf>
    <xf numFmtId="0" fontId="31" fillId="5" borderId="24" xfId="1" applyFont="1" applyFill="1" applyBorder="1" applyAlignment="1">
      <alignment horizontal="center" vertical="center"/>
    </xf>
    <xf numFmtId="0" fontId="28" fillId="11" borderId="0" xfId="1" applyFont="1" applyFill="1" applyBorder="1">
      <alignment vertical="center"/>
    </xf>
    <xf numFmtId="0" fontId="28" fillId="11" borderId="0" xfId="1" applyFont="1" applyFill="1" applyBorder="1" applyAlignment="1">
      <alignment horizontal="center" vertical="center"/>
    </xf>
    <xf numFmtId="0" fontId="31" fillId="5" borderId="27" xfId="1" applyFont="1" applyFill="1" applyBorder="1" applyAlignment="1">
      <alignment horizontal="center" vertical="center"/>
    </xf>
    <xf numFmtId="0" fontId="31" fillId="5" borderId="49" xfId="1" applyFont="1" applyFill="1" applyBorder="1" applyAlignment="1">
      <alignment horizontal="center" vertical="center"/>
    </xf>
    <xf numFmtId="0" fontId="31" fillId="5" borderId="55" xfId="1" applyFont="1" applyFill="1" applyBorder="1" applyAlignment="1">
      <alignment horizontal="center" vertical="center"/>
    </xf>
    <xf numFmtId="0" fontId="39" fillId="12" borderId="57" xfId="1" applyFont="1" applyFill="1" applyBorder="1" applyAlignment="1">
      <alignment horizontal="center" vertical="center"/>
    </xf>
    <xf numFmtId="0" fontId="39" fillId="12" borderId="13" xfId="1" applyFont="1" applyFill="1" applyBorder="1" applyAlignment="1">
      <alignment horizontal="center" vertical="center"/>
    </xf>
    <xf numFmtId="0" fontId="39" fillId="12" borderId="14" xfId="1" applyFont="1" applyFill="1" applyBorder="1" applyAlignment="1">
      <alignment horizontal="center" vertical="center"/>
    </xf>
    <xf numFmtId="0" fontId="28" fillId="11" borderId="0" xfId="1" applyFont="1" applyFill="1" applyBorder="1" applyAlignment="1">
      <alignment vertical="center" wrapText="1"/>
    </xf>
    <xf numFmtId="0" fontId="28" fillId="13" borderId="0" xfId="1" applyFont="1" applyFill="1" applyBorder="1" applyAlignment="1">
      <alignment horizontal="center" vertical="center"/>
    </xf>
    <xf numFmtId="180" fontId="31" fillId="7" borderId="56" xfId="1" applyNumberFormat="1" applyFont="1" applyFill="1" applyBorder="1" applyProtection="1">
      <alignment vertical="center"/>
      <protection locked="0"/>
    </xf>
    <xf numFmtId="0" fontId="31" fillId="5" borderId="36" xfId="1" applyFont="1" applyFill="1" applyBorder="1">
      <alignment vertical="center"/>
    </xf>
    <xf numFmtId="0" fontId="11" fillId="14" borderId="16" xfId="0" applyFont="1" applyFill="1" applyBorder="1" applyAlignment="1">
      <alignment vertical="center"/>
    </xf>
    <xf numFmtId="0" fontId="11" fillId="0" borderId="18" xfId="0" applyFont="1" applyFill="1" applyBorder="1" applyAlignment="1">
      <alignment vertical="center"/>
    </xf>
    <xf numFmtId="0" fontId="31" fillId="0" borderId="22" xfId="1" applyFont="1" applyBorder="1">
      <alignment vertical="center"/>
    </xf>
    <xf numFmtId="0" fontId="31" fillId="0" borderId="18" xfId="1" applyFont="1" applyBorder="1">
      <alignment vertical="center"/>
    </xf>
    <xf numFmtId="0" fontId="31" fillId="0" borderId="18" xfId="1" applyFont="1" applyBorder="1" applyAlignment="1">
      <alignment horizontal="left" vertical="center"/>
    </xf>
    <xf numFmtId="0" fontId="31" fillId="0" borderId="22" xfId="1" applyFont="1" applyBorder="1" applyAlignment="1">
      <alignment horizontal="center" vertical="center"/>
    </xf>
    <xf numFmtId="180" fontId="31" fillId="0" borderId="56" xfId="1" applyNumberFormat="1" applyFont="1" applyBorder="1">
      <alignment vertical="center"/>
    </xf>
    <xf numFmtId="0" fontId="31" fillId="0" borderId="36" xfId="1" applyFont="1" applyBorder="1">
      <alignment vertical="center"/>
    </xf>
    <xf numFmtId="180" fontId="34" fillId="0" borderId="56" xfId="1" applyNumberFormat="1" applyFont="1" applyBorder="1">
      <alignment vertical="center"/>
    </xf>
    <xf numFmtId="179" fontId="31" fillId="0" borderId="56" xfId="1" applyNumberFormat="1" applyFont="1" applyBorder="1" applyAlignment="1">
      <alignment vertical="center"/>
    </xf>
    <xf numFmtId="181" fontId="31" fillId="0" borderId="36" xfId="1" applyNumberFormat="1" applyFont="1" applyBorder="1">
      <alignment vertical="center"/>
    </xf>
    <xf numFmtId="0" fontId="41" fillId="0" borderId="0" xfId="1" applyFont="1">
      <alignment vertical="center"/>
    </xf>
    <xf numFmtId="0" fontId="42" fillId="0" borderId="0" xfId="0" applyFont="1" applyFill="1" applyBorder="1" applyAlignment="1">
      <alignment vertical="center"/>
    </xf>
    <xf numFmtId="0" fontId="43" fillId="0" borderId="0" xfId="0" applyFont="1" applyFill="1" applyBorder="1" applyAlignment="1">
      <alignment vertical="center"/>
    </xf>
    <xf numFmtId="14" fontId="42" fillId="0" borderId="0" xfId="0" applyNumberFormat="1" applyFont="1" applyFill="1" applyBorder="1" applyAlignment="1">
      <alignment vertical="center"/>
    </xf>
    <xf numFmtId="0" fontId="44" fillId="0" borderId="0" xfId="0" applyFont="1" applyFill="1" applyBorder="1" applyAlignment="1">
      <alignment horizontal="right" vertical="center"/>
    </xf>
    <xf numFmtId="0" fontId="46" fillId="0" borderId="0" xfId="0" applyFont="1" applyFill="1" applyBorder="1" applyAlignment="1">
      <alignment vertical="center"/>
    </xf>
    <xf numFmtId="0" fontId="47" fillId="0" borderId="0" xfId="0" applyFont="1" applyFill="1" applyBorder="1" applyAlignment="1">
      <alignment vertical="center"/>
    </xf>
    <xf numFmtId="0" fontId="42" fillId="16" borderId="62" xfId="0" applyFont="1" applyFill="1" applyBorder="1" applyAlignment="1">
      <alignment horizontal="center" vertical="center"/>
    </xf>
    <xf numFmtId="0" fontId="42" fillId="16" borderId="63" xfId="0" applyFont="1" applyFill="1" applyBorder="1" applyAlignment="1">
      <alignment horizontal="center" vertical="center"/>
    </xf>
    <xf numFmtId="0" fontId="42" fillId="16" borderId="64" xfId="0" applyFont="1" applyFill="1" applyBorder="1" applyAlignment="1">
      <alignment horizontal="center" vertical="center"/>
    </xf>
    <xf numFmtId="0" fontId="42" fillId="16" borderId="48" xfId="0" applyFont="1" applyFill="1" applyBorder="1" applyAlignment="1">
      <alignment horizontal="center" vertical="center"/>
    </xf>
    <xf numFmtId="0" fontId="42" fillId="17" borderId="46" xfId="0" applyFont="1" applyFill="1" applyBorder="1" applyAlignment="1" applyProtection="1">
      <alignment vertical="center"/>
      <protection locked="0"/>
    </xf>
    <xf numFmtId="0" fontId="42" fillId="0" borderId="52" xfId="0" applyFont="1" applyFill="1" applyBorder="1" applyAlignment="1">
      <alignment vertical="center"/>
    </xf>
    <xf numFmtId="0" fontId="42" fillId="16" borderId="47" xfId="0" applyFont="1" applyFill="1" applyBorder="1" applyAlignment="1">
      <alignment horizontal="center" vertical="center"/>
    </xf>
    <xf numFmtId="0" fontId="42" fillId="0" borderId="29" xfId="0" applyFont="1" applyFill="1" applyBorder="1" applyAlignment="1">
      <alignment vertical="center"/>
    </xf>
    <xf numFmtId="178" fontId="42" fillId="16" borderId="47" xfId="0" applyNumberFormat="1" applyFont="1" applyFill="1" applyBorder="1" applyAlignment="1">
      <alignment horizontal="center" vertical="center"/>
    </xf>
    <xf numFmtId="0" fontId="42" fillId="17" borderId="1" xfId="0" applyFont="1" applyFill="1" applyBorder="1" applyAlignment="1">
      <alignment vertical="center"/>
    </xf>
    <xf numFmtId="178" fontId="42" fillId="16" borderId="65" xfId="0" applyNumberFormat="1" applyFont="1" applyFill="1" applyBorder="1" applyAlignment="1">
      <alignment horizontal="center" vertical="center"/>
    </xf>
    <xf numFmtId="0" fontId="42" fillId="17" borderId="66" xfId="0" applyFont="1" applyFill="1" applyBorder="1" applyAlignment="1" applyProtection="1">
      <alignment vertical="center"/>
      <protection locked="0"/>
    </xf>
    <xf numFmtId="0" fontId="42" fillId="0" borderId="67" xfId="0" applyFont="1" applyFill="1" applyBorder="1" applyAlignment="1">
      <alignment vertical="center"/>
    </xf>
    <xf numFmtId="0" fontId="42" fillId="16" borderId="31" xfId="0" applyFont="1" applyFill="1" applyBorder="1" applyAlignment="1">
      <alignment horizontal="center" vertical="center"/>
    </xf>
    <xf numFmtId="0" fontId="42" fillId="0" borderId="34" xfId="0" applyFont="1" applyFill="1" applyBorder="1" applyAlignment="1">
      <alignment vertical="center"/>
    </xf>
    <xf numFmtId="0" fontId="42" fillId="0" borderId="68" xfId="0" applyFont="1" applyFill="1" applyBorder="1" applyAlignment="1">
      <alignment vertical="center"/>
    </xf>
    <xf numFmtId="0" fontId="10" fillId="2" borderId="5" xfId="0"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177" fontId="10" fillId="0" borderId="10" xfId="0" applyNumberFormat="1" applyFont="1" applyFill="1" applyBorder="1" applyAlignment="1" applyProtection="1">
      <alignment horizontal="center" vertical="center"/>
      <protection locked="0"/>
    </xf>
    <xf numFmtId="176" fontId="10" fillId="0" borderId="30" xfId="0" applyNumberFormat="1" applyFont="1" applyFill="1" applyBorder="1" applyAlignment="1" applyProtection="1">
      <alignment horizontal="center" vertical="center"/>
      <protection locked="0"/>
    </xf>
    <xf numFmtId="176" fontId="10" fillId="0" borderId="33" xfId="0" applyNumberFormat="1" applyFont="1" applyFill="1" applyBorder="1" applyAlignment="1" applyProtection="1">
      <alignment horizontal="center" vertical="center"/>
      <protection locked="0"/>
    </xf>
    <xf numFmtId="177" fontId="10" fillId="2" borderId="5" xfId="0" applyNumberFormat="1" applyFont="1" applyFill="1" applyBorder="1" applyAlignment="1" applyProtection="1">
      <alignment horizontal="center" vertical="center"/>
    </xf>
    <xf numFmtId="176" fontId="10" fillId="0" borderId="5" xfId="0" applyNumberFormat="1" applyFont="1" applyFill="1" applyBorder="1" applyAlignment="1" applyProtection="1">
      <alignment horizontal="center" vertical="center"/>
    </xf>
    <xf numFmtId="176" fontId="10" fillId="0" borderId="6" xfId="0" applyNumberFormat="1" applyFont="1" applyFill="1" applyBorder="1" applyAlignment="1" applyProtection="1">
      <alignment horizontal="center" vertical="center"/>
    </xf>
    <xf numFmtId="176" fontId="10" fillId="0" borderId="25" xfId="0" applyNumberFormat="1" applyFont="1" applyFill="1" applyBorder="1" applyAlignment="1" applyProtection="1">
      <alignment horizontal="center" vertical="center"/>
    </xf>
    <xf numFmtId="176" fontId="10" fillId="2" borderId="26" xfId="0" applyNumberFormat="1" applyFont="1" applyFill="1" applyBorder="1" applyAlignment="1" applyProtection="1">
      <alignment horizontal="center" vertical="center"/>
    </xf>
    <xf numFmtId="176" fontId="10" fillId="3" borderId="25" xfId="0" applyNumberFormat="1" applyFont="1" applyFill="1" applyBorder="1" applyAlignment="1" applyProtection="1">
      <alignment horizontal="center" vertical="center"/>
    </xf>
    <xf numFmtId="0" fontId="51" fillId="0" borderId="0" xfId="1" applyFont="1">
      <alignment vertical="center"/>
    </xf>
    <xf numFmtId="0" fontId="25" fillId="0" borderId="0" xfId="1" applyFont="1" applyFill="1" applyBorder="1" applyAlignment="1">
      <alignment horizontal="left" vertical="center"/>
    </xf>
    <xf numFmtId="0" fontId="31" fillId="5" borderId="4" xfId="1" applyFont="1" applyFill="1" applyBorder="1" applyAlignment="1">
      <alignment horizontal="center" vertical="center" wrapText="1"/>
    </xf>
    <xf numFmtId="0" fontId="31" fillId="5" borderId="9" xfId="1" applyFont="1" applyFill="1" applyBorder="1" applyAlignment="1">
      <alignment horizontal="center" vertical="center"/>
    </xf>
    <xf numFmtId="0" fontId="31" fillId="5" borderId="5" xfId="1" applyFont="1" applyFill="1" applyBorder="1" applyAlignment="1">
      <alignment horizontal="center" vertical="center" wrapText="1"/>
    </xf>
    <xf numFmtId="0" fontId="31" fillId="5" borderId="10" xfId="1" applyFont="1" applyFill="1" applyBorder="1" applyAlignment="1">
      <alignment horizontal="center" vertical="center"/>
    </xf>
    <xf numFmtId="0" fontId="31" fillId="5" borderId="5" xfId="1" applyFont="1" applyFill="1" applyBorder="1" applyAlignment="1">
      <alignment horizontal="center" vertical="center"/>
    </xf>
    <xf numFmtId="0" fontId="31" fillId="5" borderId="21" xfId="1" applyFont="1" applyFill="1" applyBorder="1" applyAlignment="1">
      <alignment horizontal="center" vertical="center"/>
    </xf>
    <xf numFmtId="0" fontId="31" fillId="0" borderId="4" xfId="1" applyFont="1" applyBorder="1" applyAlignment="1">
      <alignment horizontal="center" vertical="center"/>
    </xf>
    <xf numFmtId="0" fontId="31" fillId="0" borderId="25" xfId="1" applyFont="1" applyBorder="1" applyAlignment="1">
      <alignment horizontal="center" vertical="center"/>
    </xf>
    <xf numFmtId="0" fontId="31" fillId="5" borderId="24" xfId="1" applyFont="1" applyFill="1" applyBorder="1" applyAlignment="1">
      <alignment horizontal="center" vertical="center" wrapText="1"/>
    </xf>
    <xf numFmtId="0" fontId="31" fillId="5" borderId="27" xfId="1" applyFont="1" applyFill="1" applyBorder="1" applyAlignment="1">
      <alignment horizontal="center" vertical="center" wrapText="1"/>
    </xf>
    <xf numFmtId="0" fontId="31" fillId="5" borderId="31" xfId="1" applyFont="1" applyFill="1" applyBorder="1" applyAlignment="1">
      <alignment horizontal="center" vertical="center" wrapText="1"/>
    </xf>
    <xf numFmtId="0" fontId="31" fillId="5" borderId="46" xfId="1" applyFont="1" applyFill="1" applyBorder="1" applyAlignment="1">
      <alignment horizontal="center" vertical="center"/>
    </xf>
    <xf numFmtId="0" fontId="31" fillId="6" borderId="5" xfId="1" applyFont="1" applyFill="1" applyBorder="1" applyAlignment="1">
      <alignment horizontal="center" vertical="center"/>
    </xf>
    <xf numFmtId="179" fontId="31" fillId="8" borderId="28" xfId="1" applyNumberFormat="1" applyFont="1" applyFill="1" applyBorder="1" applyAlignment="1">
      <alignment horizontal="center" vertical="center"/>
    </xf>
    <xf numFmtId="179" fontId="31" fillId="8" borderId="37" xfId="1" applyNumberFormat="1" applyFont="1" applyFill="1" applyBorder="1" applyAlignment="1">
      <alignment horizontal="center" vertical="center"/>
    </xf>
    <xf numFmtId="0" fontId="31" fillId="5" borderId="38" xfId="1" applyFont="1" applyFill="1" applyBorder="1" applyAlignment="1">
      <alignment horizontal="center" vertical="center"/>
    </xf>
    <xf numFmtId="0" fontId="31" fillId="6" borderId="1" xfId="1" applyFont="1" applyFill="1" applyBorder="1" applyAlignment="1">
      <alignment horizontal="center" vertical="center"/>
    </xf>
    <xf numFmtId="180" fontId="31" fillId="6" borderId="1" xfId="1" applyNumberFormat="1" applyFont="1" applyFill="1" applyBorder="1" applyAlignment="1">
      <alignment horizontal="center" vertical="center"/>
    </xf>
    <xf numFmtId="0" fontId="31" fillId="5" borderId="34" xfId="1" applyFont="1" applyFill="1" applyBorder="1" applyAlignment="1">
      <alignment horizontal="center" vertical="center"/>
    </xf>
    <xf numFmtId="180" fontId="37" fillId="6" borderId="1" xfId="1" applyNumberFormat="1" applyFont="1" applyFill="1" applyBorder="1" applyAlignment="1">
      <alignment horizontal="center" vertical="center"/>
    </xf>
    <xf numFmtId="179" fontId="37" fillId="8" borderId="11" xfId="1" applyNumberFormat="1" applyFont="1" applyFill="1" applyBorder="1" applyAlignment="1">
      <alignment horizontal="center" vertical="center"/>
    </xf>
    <xf numFmtId="179" fontId="37" fillId="8" borderId="12" xfId="1" applyNumberFormat="1" applyFont="1" applyFill="1" applyBorder="1" applyAlignment="1">
      <alignment horizontal="center" vertical="center"/>
    </xf>
    <xf numFmtId="179" fontId="37" fillId="8" borderId="28" xfId="1" applyNumberFormat="1" applyFont="1" applyFill="1" applyBorder="1" applyAlignment="1">
      <alignment horizontal="center" vertical="center"/>
    </xf>
    <xf numFmtId="179" fontId="37" fillId="8" borderId="37" xfId="1" applyNumberFormat="1" applyFont="1" applyFill="1" applyBorder="1" applyAlignment="1">
      <alignment horizontal="center" vertical="center"/>
    </xf>
    <xf numFmtId="179" fontId="31" fillId="9" borderId="28" xfId="1" applyNumberFormat="1" applyFont="1" applyFill="1" applyBorder="1" applyAlignment="1">
      <alignment horizontal="center" vertical="center"/>
    </xf>
    <xf numFmtId="179" fontId="31" fillId="9" borderId="37" xfId="1" applyNumberFormat="1" applyFont="1" applyFill="1" applyBorder="1" applyAlignment="1">
      <alignment horizontal="center" vertical="center"/>
    </xf>
    <xf numFmtId="179" fontId="31" fillId="6" borderId="1" xfId="1" applyNumberFormat="1" applyFont="1" applyFill="1" applyBorder="1" applyAlignment="1">
      <alignment horizontal="center" vertical="center"/>
    </xf>
    <xf numFmtId="179" fontId="31" fillId="9" borderId="1" xfId="1" applyNumberFormat="1" applyFont="1" applyFill="1" applyBorder="1" applyAlignment="1">
      <alignment horizontal="center" vertical="center"/>
    </xf>
    <xf numFmtId="0" fontId="31" fillId="5" borderId="1" xfId="1" applyFont="1" applyFill="1" applyBorder="1" applyAlignment="1">
      <alignment horizontal="center" vertical="center"/>
    </xf>
    <xf numFmtId="179" fontId="31" fillId="9" borderId="11" xfId="1" applyNumberFormat="1" applyFont="1" applyFill="1" applyBorder="1" applyAlignment="1">
      <alignment horizontal="center" vertical="center"/>
    </xf>
    <xf numFmtId="179" fontId="31" fillId="9" borderId="12" xfId="1" applyNumberFormat="1" applyFont="1" applyFill="1" applyBorder="1" applyAlignment="1">
      <alignment horizontal="center" vertical="center"/>
    </xf>
    <xf numFmtId="0" fontId="31" fillId="5" borderId="47" xfId="1" applyFont="1" applyFill="1" applyBorder="1" applyAlignment="1">
      <alignment horizontal="center" vertical="center" wrapText="1"/>
    </xf>
    <xf numFmtId="0" fontId="31" fillId="5" borderId="47" xfId="1" applyFont="1" applyFill="1" applyBorder="1" applyAlignment="1">
      <alignment horizontal="center" vertical="center"/>
    </xf>
    <xf numFmtId="180" fontId="37" fillId="5" borderId="6" xfId="1" applyNumberFormat="1" applyFont="1" applyFill="1" applyBorder="1" applyAlignment="1">
      <alignment horizontal="center" vertical="center"/>
    </xf>
    <xf numFmtId="180" fontId="37" fillId="5" borderId="7" xfId="1" applyNumberFormat="1" applyFont="1" applyFill="1" applyBorder="1" applyAlignment="1">
      <alignment horizontal="center" vertical="center"/>
    </xf>
    <xf numFmtId="180" fontId="37" fillId="8" borderId="28" xfId="1" applyNumberFormat="1" applyFont="1" applyFill="1" applyBorder="1" applyAlignment="1">
      <alignment horizontal="center" vertical="center"/>
    </xf>
    <xf numFmtId="180" fontId="37" fillId="8" borderId="37" xfId="1" applyNumberFormat="1" applyFont="1" applyFill="1" applyBorder="1" applyAlignment="1">
      <alignment horizontal="center" vertical="center"/>
    </xf>
    <xf numFmtId="180" fontId="37" fillId="5" borderId="28" xfId="1" applyNumberFormat="1" applyFont="1" applyFill="1" applyBorder="1" applyAlignment="1">
      <alignment horizontal="center" vertical="center"/>
    </xf>
    <xf numFmtId="180" fontId="37" fillId="5" borderId="37" xfId="1" applyNumberFormat="1" applyFont="1" applyFill="1" applyBorder="1" applyAlignment="1">
      <alignment horizontal="center" vertical="center"/>
    </xf>
    <xf numFmtId="180" fontId="37" fillId="8" borderId="11" xfId="1" applyNumberFormat="1" applyFont="1" applyFill="1" applyBorder="1" applyAlignment="1">
      <alignment horizontal="center" vertical="center"/>
    </xf>
    <xf numFmtId="180" fontId="37" fillId="8" borderId="12" xfId="1" applyNumberFormat="1" applyFont="1" applyFill="1" applyBorder="1" applyAlignment="1">
      <alignment horizontal="center" vertical="center"/>
    </xf>
    <xf numFmtId="0" fontId="31" fillId="5" borderId="48" xfId="1" applyFont="1" applyFill="1" applyBorder="1" applyAlignment="1">
      <alignment horizontal="center" vertical="center" wrapText="1"/>
    </xf>
    <xf numFmtId="0" fontId="31" fillId="5" borderId="53" xfId="1" applyFont="1" applyFill="1" applyBorder="1" applyAlignment="1">
      <alignment horizontal="center" vertical="center"/>
    </xf>
    <xf numFmtId="0" fontId="31" fillId="5" borderId="49" xfId="1" applyFont="1" applyFill="1" applyBorder="1" applyAlignment="1">
      <alignment horizontal="center" vertical="center"/>
    </xf>
    <xf numFmtId="180" fontId="37" fillId="5" borderId="50" xfId="1" applyNumberFormat="1" applyFont="1" applyFill="1" applyBorder="1" applyAlignment="1">
      <alignment horizontal="center" vertical="center"/>
    </xf>
    <xf numFmtId="180" fontId="37" fillId="5" borderId="51" xfId="1" applyNumberFormat="1" applyFont="1" applyFill="1" applyBorder="1" applyAlignment="1">
      <alignment horizontal="center" vertical="center"/>
    </xf>
    <xf numFmtId="0" fontId="31" fillId="0" borderId="18"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22" xfId="1" applyFont="1" applyBorder="1" applyAlignment="1">
      <alignment horizontal="center" vertical="center" wrapText="1"/>
    </xf>
    <xf numFmtId="0" fontId="31" fillId="0" borderId="56"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6" xfId="1" applyFont="1" applyBorder="1" applyAlignment="1">
      <alignment horizontal="center" vertical="center" wrapText="1"/>
    </xf>
    <xf numFmtId="0" fontId="39" fillId="12" borderId="43" xfId="1" applyFont="1" applyFill="1" applyBorder="1" applyAlignment="1">
      <alignment horizontal="center" vertical="center"/>
    </xf>
    <xf numFmtId="0" fontId="39" fillId="12" borderId="15" xfId="1" applyFont="1" applyFill="1" applyBorder="1" applyAlignment="1">
      <alignment horizontal="center" vertical="center"/>
    </xf>
    <xf numFmtId="0" fontId="39" fillId="12" borderId="16" xfId="1" applyFont="1" applyFill="1" applyBorder="1" applyAlignment="1">
      <alignment horizontal="center" vertical="center"/>
    </xf>
    <xf numFmtId="0" fontId="39" fillId="12" borderId="14" xfId="1" applyFont="1" applyFill="1" applyBorder="1" applyAlignment="1">
      <alignment horizontal="center" vertical="center"/>
    </xf>
    <xf numFmtId="0" fontId="39" fillId="12" borderId="58" xfId="1" applyFont="1" applyFill="1" applyBorder="1" applyAlignment="1">
      <alignment horizontal="center" vertical="center"/>
    </xf>
    <xf numFmtId="179" fontId="39" fillId="12" borderId="56" xfId="1" applyNumberFormat="1" applyFont="1" applyFill="1" applyBorder="1" applyAlignment="1">
      <alignment horizontal="center" vertical="center"/>
    </xf>
    <xf numFmtId="179" fontId="39" fillId="12" borderId="2" xfId="1" applyNumberFormat="1" applyFont="1" applyFill="1" applyBorder="1" applyAlignment="1">
      <alignment horizontal="center" vertical="center"/>
    </xf>
    <xf numFmtId="179" fontId="39" fillId="12" borderId="36" xfId="1" applyNumberFormat="1" applyFont="1" applyFill="1" applyBorder="1" applyAlignment="1">
      <alignment horizontal="center" vertical="center"/>
    </xf>
    <xf numFmtId="0" fontId="31" fillId="5" borderId="59" xfId="1" applyFont="1" applyFill="1" applyBorder="1" applyAlignment="1">
      <alignment horizontal="center" vertical="center"/>
    </xf>
    <xf numFmtId="0" fontId="31" fillId="5" borderId="60" xfId="1" applyFont="1" applyFill="1" applyBorder="1" applyAlignment="1">
      <alignment horizontal="center" vertical="center"/>
    </xf>
    <xf numFmtId="0" fontId="11" fillId="14" borderId="43" xfId="0" applyFont="1" applyFill="1" applyBorder="1" applyAlignment="1">
      <alignment horizontal="center" vertical="center"/>
    </xf>
    <xf numFmtId="0" fontId="11" fillId="14" borderId="15" xfId="0" applyFont="1" applyFill="1" applyBorder="1" applyAlignment="1">
      <alignment horizontal="center" vertical="center"/>
    </xf>
    <xf numFmtId="0" fontId="11" fillId="14" borderId="16" xfId="0" applyFont="1" applyFill="1" applyBorder="1" applyAlignment="1">
      <alignment horizontal="center" vertical="center"/>
    </xf>
    <xf numFmtId="176" fontId="40" fillId="15" borderId="43" xfId="0" applyNumberFormat="1" applyFont="1" applyFill="1" applyBorder="1" applyAlignment="1">
      <alignment horizontal="right" vertical="center"/>
    </xf>
    <xf numFmtId="176" fontId="40" fillId="15" borderId="15" xfId="0" applyNumberFormat="1" applyFont="1" applyFill="1" applyBorder="1" applyAlignment="1">
      <alignment horizontal="right" vertical="center"/>
    </xf>
    <xf numFmtId="0" fontId="31" fillId="0" borderId="61" xfId="1" applyFont="1" applyBorder="1" applyAlignment="1">
      <alignment horizontal="center" vertical="center"/>
    </xf>
    <xf numFmtId="0" fontId="31" fillId="5" borderId="20" xfId="1" applyFont="1" applyFill="1" applyBorder="1" applyAlignment="1">
      <alignment horizontal="center" vertical="center" wrapText="1"/>
    </xf>
    <xf numFmtId="0" fontId="31" fillId="5" borderId="19" xfId="1" applyFont="1" applyFill="1" applyBorder="1" applyAlignment="1">
      <alignment horizontal="center" vertical="center" wrapText="1"/>
    </xf>
    <xf numFmtId="0" fontId="31" fillId="5" borderId="35" xfId="1" applyFont="1" applyFill="1" applyBorder="1" applyAlignment="1">
      <alignment horizontal="center" vertical="center" wrapText="1"/>
    </xf>
    <xf numFmtId="0" fontId="31" fillId="5" borderId="54" xfId="1" applyFont="1" applyFill="1" applyBorder="1" applyAlignment="1">
      <alignment horizontal="center" vertical="center" wrapText="1"/>
    </xf>
    <xf numFmtId="0" fontId="31" fillId="5" borderId="20" xfId="1" applyFont="1" applyFill="1" applyBorder="1" applyAlignment="1">
      <alignment horizontal="center" vertical="center"/>
    </xf>
    <xf numFmtId="0" fontId="31" fillId="5" borderId="35" xfId="1" applyFont="1" applyFill="1" applyBorder="1" applyAlignment="1">
      <alignment horizontal="center" vertical="center"/>
    </xf>
    <xf numFmtId="0" fontId="49" fillId="18" borderId="26" xfId="0" applyFont="1" applyFill="1" applyBorder="1" applyAlignment="1">
      <alignment horizontal="center" vertical="center"/>
    </xf>
    <xf numFmtId="0" fontId="49" fillId="18" borderId="33"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5" xfId="0" applyFont="1" applyFill="1" applyBorder="1" applyAlignment="1">
      <alignment horizontal="center" vertical="center"/>
    </xf>
    <xf numFmtId="0" fontId="50" fillId="0" borderId="12" xfId="0" applyFont="1" applyFill="1" applyBorder="1" applyAlignment="1">
      <alignment horizontal="center" vertical="center"/>
    </xf>
    <xf numFmtId="0" fontId="50" fillId="0" borderId="32" xfId="0" applyFont="1" applyFill="1" applyBorder="1" applyAlignment="1">
      <alignment horizontal="center" vertical="center"/>
    </xf>
    <xf numFmtId="0" fontId="1" fillId="0" borderId="0" xfId="0" applyFont="1" applyFill="1" applyBorder="1" applyAlignment="1">
      <alignment vertical="center"/>
    </xf>
    <xf numFmtId="0" fontId="44" fillId="0" borderId="0" xfId="0" applyFont="1" applyFill="1" applyBorder="1" applyAlignment="1">
      <alignment horizontal="right" vertical="center"/>
    </xf>
    <xf numFmtId="0" fontId="48" fillId="0" borderId="0"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 fillId="0" borderId="0" xfId="0" applyFont="1" applyFill="1" applyBorder="1" applyAlignment="1">
      <alignment horizontal="left" vertical="center"/>
    </xf>
    <xf numFmtId="0" fontId="3" fillId="0" borderId="0" xfId="0" applyFont="1" applyAlignment="1">
      <alignment horizontal="right" vertical="center"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13" fillId="0" borderId="9"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0" fillId="0" borderId="38" xfId="0" applyFont="1" applyBorder="1" applyAlignment="1">
      <alignment horizontal="left" vertical="center" wrapText="1"/>
    </xf>
    <xf numFmtId="0" fontId="13" fillId="0" borderId="41" xfId="0" applyFont="1" applyBorder="1" applyAlignment="1">
      <alignment horizontal="center" vertical="center" shrinkToFit="1"/>
    </xf>
    <xf numFmtId="0" fontId="13" fillId="0" borderId="42" xfId="0" applyFont="1" applyBorder="1" applyAlignment="1">
      <alignment horizontal="center" vertical="center" shrinkToFit="1"/>
    </xf>
    <xf numFmtId="0" fontId="9" fillId="0" borderId="24"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31" xfId="0" applyFont="1" applyBorder="1" applyAlignment="1">
      <alignment horizontal="center" vertical="center" textRotation="255"/>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28" xfId="0" applyFont="1" applyBorder="1" applyAlignment="1">
      <alignment horizontal="center" vertical="center"/>
    </xf>
    <xf numFmtId="0" fontId="10" fillId="0" borderId="37" xfId="0" applyFont="1" applyBorder="1" applyAlignment="1">
      <alignment horizontal="center" vertical="center"/>
    </xf>
    <xf numFmtId="0" fontId="10" fillId="0" borderId="1" xfId="0" applyFont="1" applyBorder="1" applyAlignment="1">
      <alignment horizontal="left" vertical="center" wrapText="1"/>
    </xf>
    <xf numFmtId="0" fontId="13" fillId="0" borderId="28" xfId="0" applyFont="1" applyBorder="1" applyAlignment="1">
      <alignment horizontal="center" vertical="center"/>
    </xf>
    <xf numFmtId="0" fontId="13" fillId="0" borderId="37"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9" fillId="0" borderId="28"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37" xfId="0" applyFont="1" applyBorder="1" applyAlignment="1">
      <alignment horizontal="center" vertical="center" shrinkToFit="1"/>
    </xf>
    <xf numFmtId="0" fontId="19" fillId="0" borderId="28" xfId="0" applyFont="1" applyBorder="1" applyAlignment="1">
      <alignment horizontal="center" vertical="center"/>
    </xf>
    <xf numFmtId="0" fontId="19" fillId="0" borderId="37" xfId="0" applyFont="1" applyBorder="1" applyAlignment="1">
      <alignment horizontal="center" vertical="center"/>
    </xf>
    <xf numFmtId="0" fontId="16" fillId="0" borderId="0" xfId="0" applyFont="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20" fillId="0" borderId="1" xfId="0" applyFont="1" applyBorder="1" applyAlignment="1">
      <alignment horizontal="left" vertical="center" wrapText="1"/>
    </xf>
    <xf numFmtId="0" fontId="18" fillId="0" borderId="1" xfId="0" applyFont="1" applyBorder="1" applyAlignment="1">
      <alignment horizontal="left" vertical="center"/>
    </xf>
    <xf numFmtId="0" fontId="9" fillId="0" borderId="1" xfId="0" applyFont="1" applyBorder="1" applyAlignment="1">
      <alignment horizontal="center" vertical="center" wrapText="1"/>
    </xf>
    <xf numFmtId="0" fontId="19" fillId="4" borderId="43"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0" fillId="0" borderId="0" xfId="0" applyAlignment="1">
      <alignment horizontal="center" vertical="center"/>
    </xf>
  </cellXfs>
  <cellStyles count="2">
    <cellStyle name="標準" xfId="0" builtinId="0"/>
    <cellStyle name="標準 2" xfId="1"/>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142875</xdr:colOff>
      <xdr:row>17</xdr:row>
      <xdr:rowOff>19050</xdr:rowOff>
    </xdr:from>
    <xdr:to>
      <xdr:col>37</xdr:col>
      <xdr:colOff>57150</xdr:colOff>
      <xdr:row>60</xdr:row>
      <xdr:rowOff>47625</xdr:rowOff>
    </xdr:to>
    <xdr:grpSp>
      <xdr:nvGrpSpPr>
        <xdr:cNvPr id="2" name="グループ化 8"/>
        <xdr:cNvGrpSpPr>
          <a:grpSpLocks/>
        </xdr:cNvGrpSpPr>
      </xdr:nvGrpSpPr>
      <xdr:grpSpPr bwMode="auto">
        <a:xfrm>
          <a:off x="11868150" y="3505200"/>
          <a:ext cx="9163050" cy="9858375"/>
          <a:chOff x="12049125" y="2447925"/>
          <a:chExt cx="9203531" cy="7327107"/>
        </a:xfrm>
      </xdr:grpSpPr>
      <xdr:pic>
        <xdr:nvPicPr>
          <xdr:cNvPr id="3" name="図 5" descr="http://esctlg.panasonic.biz/iportal/webapi.do?api=getCatalogviewClippedpage&amp;volumeid=PEWJ0001&amp;catalogid=3793260000&amp;designID=&amp;rpageid=3794850000&amp;rx=28&amp;ry=269&amp;rw=337&amp;rh=2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2447925"/>
            <a:ext cx="9203531" cy="732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xdr:cNvSpPr txBox="1"/>
        </xdr:nvSpPr>
        <xdr:spPr>
          <a:xfrm>
            <a:off x="18267727" y="3842679"/>
            <a:ext cx="784501" cy="18596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5" name="テキスト ボックス 4"/>
          <xdr:cNvSpPr txBox="1"/>
        </xdr:nvSpPr>
        <xdr:spPr>
          <a:xfrm>
            <a:off x="18277294" y="8064134"/>
            <a:ext cx="784501" cy="1766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6" name="正方形/長方形 5"/>
          <xdr:cNvSpPr/>
        </xdr:nvSpPr>
        <xdr:spPr>
          <a:xfrm>
            <a:off x="17827641" y="2671086"/>
            <a:ext cx="3377179" cy="2045639"/>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正方形/長方形 6"/>
          <xdr:cNvSpPr/>
        </xdr:nvSpPr>
        <xdr:spPr>
          <a:xfrm>
            <a:off x="17827641" y="6892541"/>
            <a:ext cx="3377179" cy="205493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214312</xdr:colOff>
      <xdr:row>77</xdr:row>
      <xdr:rowOff>119062</xdr:rowOff>
    </xdr:from>
    <xdr:to>
      <xdr:col>16</xdr:col>
      <xdr:colOff>495300</xdr:colOff>
      <xdr:row>82</xdr:row>
      <xdr:rowOff>79116</xdr:rowOff>
    </xdr:to>
    <xdr:sp macro="" textlink="">
      <xdr:nvSpPr>
        <xdr:cNvPr id="2" name="角丸四角形吹き出し 1"/>
        <xdr:cNvSpPr/>
      </xdr:nvSpPr>
      <xdr:spPr>
        <a:xfrm>
          <a:off x="7129462" y="16778287"/>
          <a:ext cx="4529138" cy="1007804"/>
        </a:xfrm>
        <a:prstGeom prst="wedgeRoundRectCallout">
          <a:avLst>
            <a:gd name="adj1" fmla="val -48174"/>
            <a:gd name="adj2" fmla="val -3281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mn-cs"/>
            </a:rPr>
            <a:t>判定がすべて「〇」であり、コンセントの欄が</a:t>
          </a:r>
          <a:endParaRPr kumimoji="1" lang="en-US" altLang="ja-JP" sz="1400" b="1">
            <a:solidFill>
              <a:srgbClr val="FF0000"/>
            </a:solidFill>
            <a:latin typeface="HG丸ｺﾞｼｯｸM-PRO" panose="020F0600000000000000" pitchFamily="50" charset="-128"/>
            <a:ea typeface="HG丸ｺﾞｼｯｸM-PRO" panose="020F0600000000000000" pitchFamily="50" charset="-128"/>
            <a:cs typeface="+mn-cs"/>
          </a:endParaRPr>
        </a:p>
        <a:p>
          <a:pPr marL="0" indent="0" algn="l"/>
          <a:r>
            <a:rPr kumimoji="1" lang="ja-JP" altLang="en-US" sz="1400" b="1">
              <a:solidFill>
                <a:srgbClr val="FF0000"/>
              </a:solidFill>
              <a:latin typeface="HG丸ｺﾞｼｯｸM-PRO" panose="020F0600000000000000" pitchFamily="50" charset="-128"/>
              <a:ea typeface="HG丸ｺﾞｼｯｸM-PRO" panose="020F0600000000000000" pitchFamily="50" charset="-128"/>
              <a:cs typeface="+mn-cs"/>
            </a:rPr>
            <a:t>マイナス値とならないように室内機を選定する。</a:t>
          </a:r>
        </a:p>
      </xdr:txBody>
    </xdr:sp>
    <xdr:clientData/>
  </xdr:twoCellAnchor>
  <xdr:twoCellAnchor>
    <xdr:from>
      <xdr:col>8</xdr:col>
      <xdr:colOff>11908</xdr:colOff>
      <xdr:row>27</xdr:row>
      <xdr:rowOff>35720</xdr:rowOff>
    </xdr:from>
    <xdr:to>
      <xdr:col>12</xdr:col>
      <xdr:colOff>123034</xdr:colOff>
      <xdr:row>33</xdr:row>
      <xdr:rowOff>41811</xdr:rowOff>
    </xdr:to>
    <xdr:sp macro="" textlink="">
      <xdr:nvSpPr>
        <xdr:cNvPr id="3" name="角丸四角形吹き出し 2"/>
        <xdr:cNvSpPr/>
      </xdr:nvSpPr>
      <xdr:spPr>
        <a:xfrm>
          <a:off x="5384008" y="5369720"/>
          <a:ext cx="3197226" cy="1377691"/>
        </a:xfrm>
        <a:prstGeom prst="wedgeRoundRectCallout">
          <a:avLst>
            <a:gd name="adj1" fmla="val -78569"/>
            <a:gd name="adj2" fmla="val 12624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600" b="1">
              <a:solidFill>
                <a:srgbClr val="FF0000"/>
              </a:solidFill>
              <a:latin typeface="+mn-lt"/>
              <a:ea typeface="+mn-ea"/>
              <a:cs typeface="+mn-cs"/>
            </a:rPr>
            <a:t>本シートの室内機は、図面・見積書と同一であること</a:t>
          </a:r>
        </a:p>
      </xdr:txBody>
    </xdr:sp>
    <xdr:clientData/>
  </xdr:twoCellAnchor>
  <xdr:twoCellAnchor>
    <xdr:from>
      <xdr:col>17</xdr:col>
      <xdr:colOff>142875</xdr:colOff>
      <xdr:row>17</xdr:row>
      <xdr:rowOff>19050</xdr:rowOff>
    </xdr:from>
    <xdr:to>
      <xdr:col>37</xdr:col>
      <xdr:colOff>57150</xdr:colOff>
      <xdr:row>60</xdr:row>
      <xdr:rowOff>47625</xdr:rowOff>
    </xdr:to>
    <xdr:grpSp>
      <xdr:nvGrpSpPr>
        <xdr:cNvPr id="4" name="グループ化 8"/>
        <xdr:cNvGrpSpPr>
          <a:grpSpLocks/>
        </xdr:cNvGrpSpPr>
      </xdr:nvGrpSpPr>
      <xdr:grpSpPr bwMode="auto">
        <a:xfrm>
          <a:off x="11868150" y="3448050"/>
          <a:ext cx="9163050" cy="9858375"/>
          <a:chOff x="12049125" y="2447925"/>
          <a:chExt cx="9203531" cy="7327107"/>
        </a:xfrm>
      </xdr:grpSpPr>
      <xdr:pic>
        <xdr:nvPicPr>
          <xdr:cNvPr id="5" name="図 5" descr="http://esctlg.panasonic.biz/iportal/webapi.do?api=getCatalogviewClippedpage&amp;volumeid=PEWJ0001&amp;catalogid=3793260000&amp;designID=&amp;rpageid=3794850000&amp;rx=28&amp;ry=269&amp;rw=337&amp;rh=2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2447925"/>
            <a:ext cx="9203531" cy="7327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テキスト ボックス 5"/>
          <xdr:cNvSpPr txBox="1"/>
        </xdr:nvSpPr>
        <xdr:spPr>
          <a:xfrm>
            <a:off x="18267727" y="3842679"/>
            <a:ext cx="784501" cy="18596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7" name="テキスト ボックス 6"/>
          <xdr:cNvSpPr txBox="1"/>
        </xdr:nvSpPr>
        <xdr:spPr>
          <a:xfrm>
            <a:off x="18277294" y="8064134"/>
            <a:ext cx="784501" cy="1766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spAutoFit/>
          </a:bodyPr>
          <a:lstStyle/>
          <a:p>
            <a:pPr algn="ctr"/>
            <a:r>
              <a:rPr kumimoji="1" lang="ja-JP" altLang="en-US" sz="1100">
                <a:solidFill>
                  <a:schemeClr val="bg1"/>
                </a:solidFill>
              </a:rPr>
              <a:t>最大</a:t>
            </a:r>
            <a:r>
              <a:rPr kumimoji="1" lang="en-US" altLang="ja-JP" sz="1100">
                <a:solidFill>
                  <a:schemeClr val="bg1"/>
                </a:solidFill>
              </a:rPr>
              <a:t>24</a:t>
            </a:r>
            <a:r>
              <a:rPr kumimoji="1" lang="ja-JP" altLang="en-US" sz="1100">
                <a:solidFill>
                  <a:schemeClr val="bg1"/>
                </a:solidFill>
              </a:rPr>
              <a:t>台</a:t>
            </a:r>
          </a:p>
        </xdr:txBody>
      </xdr:sp>
      <xdr:sp macro="" textlink="">
        <xdr:nvSpPr>
          <xdr:cNvPr id="8" name="正方形/長方形 7"/>
          <xdr:cNvSpPr/>
        </xdr:nvSpPr>
        <xdr:spPr>
          <a:xfrm>
            <a:off x="17827641" y="2671086"/>
            <a:ext cx="3377179" cy="2045639"/>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9" name="正方形/長方形 8"/>
          <xdr:cNvSpPr/>
        </xdr:nvSpPr>
        <xdr:spPr>
          <a:xfrm>
            <a:off x="17827641" y="6892541"/>
            <a:ext cx="3377179" cy="2054937"/>
          </a:xfrm>
          <a:prstGeom prst="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5</xdr:col>
      <xdr:colOff>85726</xdr:colOff>
      <xdr:row>28</xdr:row>
      <xdr:rowOff>38243</xdr:rowOff>
    </xdr:from>
    <xdr:ext cx="3905250" cy="323564"/>
    <xdr:sp macro="" textlink="">
      <xdr:nvSpPr>
        <xdr:cNvPr id="2" name="フローチャート: 代替処理 1"/>
        <xdr:cNvSpPr/>
      </xdr:nvSpPr>
      <xdr:spPr>
        <a:xfrm>
          <a:off x="4038601" y="5600843"/>
          <a:ext cx="3905250" cy="323564"/>
        </a:xfrm>
        <a:prstGeom prst="flowChartAlternateProcess">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200" b="1">
              <a:solidFill>
                <a:srgbClr val="FF0000"/>
              </a:solidFill>
            </a:rPr>
            <a:t>台数・能力の両方が「ＯＫ」となるように室内機を選定する</a:t>
          </a:r>
        </a:p>
      </xdr:txBody>
    </xdr:sp>
    <xdr:clientData/>
  </xdr:oneCellAnchor>
  <xdr:twoCellAnchor>
    <xdr:from>
      <xdr:col>6</xdr:col>
      <xdr:colOff>457200</xdr:colOff>
      <xdr:row>36</xdr:row>
      <xdr:rowOff>166946</xdr:rowOff>
    </xdr:from>
    <xdr:to>
      <xdr:col>10</xdr:col>
      <xdr:colOff>361950</xdr:colOff>
      <xdr:row>40</xdr:row>
      <xdr:rowOff>190500</xdr:rowOff>
    </xdr:to>
    <xdr:sp macro="" textlink="">
      <xdr:nvSpPr>
        <xdr:cNvPr id="3" name="角丸四角形吹き出し 2"/>
        <xdr:cNvSpPr/>
      </xdr:nvSpPr>
      <xdr:spPr>
        <a:xfrm>
          <a:off x="4867275" y="7358321"/>
          <a:ext cx="2819400" cy="842704"/>
        </a:xfrm>
        <a:prstGeom prst="wedgeRoundRectCallout">
          <a:avLst>
            <a:gd name="adj1" fmla="val -118214"/>
            <a:gd name="adj2" fmla="val -11943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mn-lt"/>
              <a:ea typeface="+mn-ea"/>
              <a:cs typeface="+mn-cs"/>
            </a:rPr>
            <a:t>本シートの室内機は、図面・見積書と同一であること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742950</xdr:colOff>
      <xdr:row>42</xdr:row>
      <xdr:rowOff>57150</xdr:rowOff>
    </xdr:from>
    <xdr:to>
      <xdr:col>9</xdr:col>
      <xdr:colOff>904875</xdr:colOff>
      <xdr:row>43</xdr:row>
      <xdr:rowOff>171450</xdr:rowOff>
    </xdr:to>
    <xdr:sp macro="" textlink="">
      <xdr:nvSpPr>
        <xdr:cNvPr id="2" name="下矢印 1"/>
        <xdr:cNvSpPr/>
      </xdr:nvSpPr>
      <xdr:spPr>
        <a:xfrm>
          <a:off x="3648075" y="9286875"/>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171450</xdr:colOff>
      <xdr:row>2</xdr:row>
      <xdr:rowOff>19050</xdr:rowOff>
    </xdr:from>
    <xdr:to>
      <xdr:col>11</xdr:col>
      <xdr:colOff>914400</xdr:colOff>
      <xdr:row>3</xdr:row>
      <xdr:rowOff>142875</xdr:rowOff>
    </xdr:to>
    <xdr:sp macro="" textlink="">
      <xdr:nvSpPr>
        <xdr:cNvPr id="3" name="テキスト ボックス 2"/>
        <xdr:cNvSpPr txBox="1"/>
      </xdr:nvSpPr>
      <xdr:spPr>
        <a:xfrm>
          <a:off x="3076575" y="19050"/>
          <a:ext cx="2609850" cy="304800"/>
        </a:xfrm>
        <a:prstGeom prst="rect">
          <a:avLst/>
        </a:prstGeom>
        <a:solidFill>
          <a:schemeClr val="lt1"/>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eiryo UI" panose="020B0604030504040204" pitchFamily="50" charset="-128"/>
              <a:ea typeface="Meiryo UI" panose="020B0604030504040204" pitchFamily="50" charset="-128"/>
            </a:rPr>
            <a:t>AXHP160MA×3</a:t>
          </a:r>
          <a:r>
            <a:rPr kumimoji="1" lang="ja-JP" altLang="en-US" sz="1100">
              <a:latin typeface="Meiryo UI" panose="020B0604030504040204" pitchFamily="50" charset="-128"/>
              <a:ea typeface="Meiryo UI" panose="020B0604030504040204" pitchFamily="50" charset="-128"/>
            </a:rPr>
            <a:t>台のケースを除くすべて</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742950</xdr:colOff>
      <xdr:row>42</xdr:row>
      <xdr:rowOff>57150</xdr:rowOff>
    </xdr:from>
    <xdr:to>
      <xdr:col>9</xdr:col>
      <xdr:colOff>904875</xdr:colOff>
      <xdr:row>43</xdr:row>
      <xdr:rowOff>171450</xdr:rowOff>
    </xdr:to>
    <xdr:sp macro="" textlink="">
      <xdr:nvSpPr>
        <xdr:cNvPr id="2" name="下矢印 1"/>
        <xdr:cNvSpPr/>
      </xdr:nvSpPr>
      <xdr:spPr>
        <a:xfrm>
          <a:off x="3648075" y="10306050"/>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161925</xdr:colOff>
      <xdr:row>2</xdr:row>
      <xdr:rowOff>38100</xdr:rowOff>
    </xdr:from>
    <xdr:to>
      <xdr:col>11</xdr:col>
      <xdr:colOff>904875</xdr:colOff>
      <xdr:row>3</xdr:row>
      <xdr:rowOff>161925</xdr:rowOff>
    </xdr:to>
    <xdr:sp macro="" textlink="">
      <xdr:nvSpPr>
        <xdr:cNvPr id="3" name="テキスト ボックス 2"/>
        <xdr:cNvSpPr txBox="1"/>
      </xdr:nvSpPr>
      <xdr:spPr>
        <a:xfrm>
          <a:off x="3067050" y="38100"/>
          <a:ext cx="2609850" cy="304800"/>
        </a:xfrm>
        <a:prstGeom prst="rect">
          <a:avLst/>
        </a:prstGeom>
        <a:solidFill>
          <a:schemeClr val="lt1"/>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eiryo UI" panose="020B0604030504040204" pitchFamily="50" charset="-128"/>
              <a:ea typeface="Meiryo UI" panose="020B0604030504040204" pitchFamily="50" charset="-128"/>
            </a:rPr>
            <a:t>AXHP160MA×3</a:t>
          </a:r>
          <a:r>
            <a:rPr kumimoji="1" lang="ja-JP" altLang="en-US" sz="1100">
              <a:latin typeface="Meiryo UI" panose="020B0604030504040204" pitchFamily="50" charset="-128"/>
              <a:ea typeface="Meiryo UI" panose="020B0604030504040204" pitchFamily="50" charset="-128"/>
            </a:rPr>
            <a:t>台のケースのみ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742950</xdr:colOff>
      <xdr:row>42</xdr:row>
      <xdr:rowOff>57150</xdr:rowOff>
    </xdr:from>
    <xdr:to>
      <xdr:col>9</xdr:col>
      <xdr:colOff>904875</xdr:colOff>
      <xdr:row>43</xdr:row>
      <xdr:rowOff>171450</xdr:rowOff>
    </xdr:to>
    <xdr:sp macro="" textlink="">
      <xdr:nvSpPr>
        <xdr:cNvPr id="2" name="下矢印 1"/>
        <xdr:cNvSpPr/>
      </xdr:nvSpPr>
      <xdr:spPr>
        <a:xfrm>
          <a:off x="3657600" y="9286875"/>
          <a:ext cx="962025" cy="381000"/>
        </a:xfrm>
        <a:prstGeom prst="downArrow">
          <a:avLst/>
        </a:prstGeom>
        <a:solidFill>
          <a:schemeClr val="accent6">
            <a:lumMod val="40000"/>
            <a:lumOff val="6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23</xdr:row>
      <xdr:rowOff>0</xdr:rowOff>
    </xdr:from>
    <xdr:to>
      <xdr:col>12</xdr:col>
      <xdr:colOff>809625</xdr:colOff>
      <xdr:row>26</xdr:row>
      <xdr:rowOff>128329</xdr:rowOff>
    </xdr:to>
    <xdr:sp macro="" textlink="">
      <xdr:nvSpPr>
        <xdr:cNvPr id="3" name="角丸四角形吹き出し 2"/>
        <xdr:cNvSpPr/>
      </xdr:nvSpPr>
      <xdr:spPr>
        <a:xfrm>
          <a:off x="3714750" y="4781550"/>
          <a:ext cx="2914650" cy="842704"/>
        </a:xfrm>
        <a:prstGeom prst="wedgeRoundRectCallout">
          <a:avLst>
            <a:gd name="adj1" fmla="val -51267"/>
            <a:gd name="adj2" fmla="val -13526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kumimoji="1" lang="ja-JP" altLang="en-US" sz="1400" b="1">
              <a:solidFill>
                <a:srgbClr val="FF0000"/>
              </a:solidFill>
              <a:latin typeface="+mn-lt"/>
              <a:ea typeface="+mn-ea"/>
              <a:cs typeface="+mn-cs"/>
            </a:rPr>
            <a:t>本シートの室内機は、図面・見積書と同一であること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9525</xdr:colOff>
      <xdr:row>0</xdr:row>
      <xdr:rowOff>0</xdr:rowOff>
    </xdr:from>
    <xdr:to>
      <xdr:col>11</xdr:col>
      <xdr:colOff>0</xdr:colOff>
      <xdr:row>2</xdr:row>
      <xdr:rowOff>152400</xdr:rowOff>
    </xdr:to>
    <xdr:sp macro="" textlink="">
      <xdr:nvSpPr>
        <xdr:cNvPr id="2" name="テキスト ボックス 1"/>
        <xdr:cNvSpPr txBox="1"/>
      </xdr:nvSpPr>
      <xdr:spPr>
        <a:xfrm>
          <a:off x="8105775" y="0"/>
          <a:ext cx="2047875"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シートはパスワード保護をかける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95"/>
  <sheetViews>
    <sheetView showGridLines="0" tabSelected="1" view="pageBreakPreview" zoomScaleNormal="100" zoomScaleSheetLayoutView="100" workbookViewId="0">
      <selection activeCell="O12" sqref="O12"/>
    </sheetView>
  </sheetViews>
  <sheetFormatPr defaultRowHeight="13.5" x14ac:dyDescent="0.4"/>
  <cols>
    <col min="1" max="1" width="1" style="115" customWidth="1"/>
    <col min="2" max="2" width="19.625" style="115" customWidth="1"/>
    <col min="3" max="3" width="8" style="115" customWidth="1"/>
    <col min="4" max="4" width="4.75" style="115" customWidth="1"/>
    <col min="5" max="5" width="6.75" style="115" customWidth="1"/>
    <col min="6" max="12" width="10.125" style="115" customWidth="1"/>
    <col min="13" max="14" width="10.125" style="116" customWidth="1"/>
    <col min="15" max="15" width="7.625" style="116" customWidth="1"/>
    <col min="16" max="16" width="7.625" style="115" customWidth="1"/>
    <col min="17" max="17" width="7.375" style="115" bestFit="1" customWidth="1"/>
    <col min="18" max="18" width="15.375" style="115" customWidth="1"/>
    <col min="19" max="19" width="4.5" style="115" customWidth="1"/>
    <col min="20" max="20" width="5.125" style="115" bestFit="1" customWidth="1"/>
    <col min="21" max="21" width="9" style="115" bestFit="1" customWidth="1"/>
    <col min="22" max="22" width="5.5" style="115" bestFit="1" customWidth="1"/>
    <col min="23" max="25" width="5.125" style="115" bestFit="1" customWidth="1"/>
    <col min="26" max="26" width="7.375" style="115" bestFit="1" customWidth="1"/>
    <col min="27" max="29" width="5.125" style="115" bestFit="1" customWidth="1"/>
    <col min="30" max="30" width="4" style="115" bestFit="1" customWidth="1"/>
    <col min="31" max="36" width="5.125" style="115" bestFit="1" customWidth="1"/>
    <col min="37" max="256" width="9" style="115"/>
    <col min="257" max="257" width="3.125" style="115" customWidth="1"/>
    <col min="258" max="258" width="19.625" style="115" customWidth="1"/>
    <col min="259" max="259" width="8" style="115" customWidth="1"/>
    <col min="260" max="260" width="4.75" style="115" customWidth="1"/>
    <col min="261" max="261" width="6.75" style="115" customWidth="1"/>
    <col min="262" max="270" width="10.125" style="115" customWidth="1"/>
    <col min="271" max="272" width="7.625" style="115" customWidth="1"/>
    <col min="273" max="273" width="7.375" style="115" bestFit="1" customWidth="1"/>
    <col min="274" max="274" width="15.375" style="115" customWidth="1"/>
    <col min="275" max="275" width="4.5" style="115" customWidth="1"/>
    <col min="276" max="276" width="5.125" style="115" bestFit="1" customWidth="1"/>
    <col min="277" max="277" width="9" style="115" bestFit="1" customWidth="1"/>
    <col min="278" max="278" width="5.5" style="115" bestFit="1" customWidth="1"/>
    <col min="279" max="281" width="5.125" style="115" bestFit="1" customWidth="1"/>
    <col min="282" max="282" width="7.375" style="115" bestFit="1" customWidth="1"/>
    <col min="283" max="285" width="5.125" style="115" bestFit="1" customWidth="1"/>
    <col min="286" max="286" width="4" style="115" bestFit="1" customWidth="1"/>
    <col min="287" max="292" width="5.125" style="115" bestFit="1" customWidth="1"/>
    <col min="293" max="512" width="9" style="115"/>
    <col min="513" max="513" width="3.125" style="115" customWidth="1"/>
    <col min="514" max="514" width="19.625" style="115" customWidth="1"/>
    <col min="515" max="515" width="8" style="115" customWidth="1"/>
    <col min="516" max="516" width="4.75" style="115" customWidth="1"/>
    <col min="517" max="517" width="6.75" style="115" customWidth="1"/>
    <col min="518" max="526" width="10.125" style="115" customWidth="1"/>
    <col min="527" max="528" width="7.625" style="115" customWidth="1"/>
    <col min="529" max="529" width="7.375" style="115" bestFit="1" customWidth="1"/>
    <col min="530" max="530" width="15.375" style="115" customWidth="1"/>
    <col min="531" max="531" width="4.5" style="115" customWidth="1"/>
    <col min="532" max="532" width="5.125" style="115" bestFit="1" customWidth="1"/>
    <col min="533" max="533" width="9" style="115" bestFit="1" customWidth="1"/>
    <col min="534" max="534" width="5.5" style="115" bestFit="1" customWidth="1"/>
    <col min="535" max="537" width="5.125" style="115" bestFit="1" customWidth="1"/>
    <col min="538" max="538" width="7.375" style="115" bestFit="1" customWidth="1"/>
    <col min="539" max="541" width="5.125" style="115" bestFit="1" customWidth="1"/>
    <col min="542" max="542" width="4" style="115" bestFit="1" customWidth="1"/>
    <col min="543" max="548" width="5.125" style="115" bestFit="1" customWidth="1"/>
    <col min="549" max="768" width="9" style="115"/>
    <col min="769" max="769" width="3.125" style="115" customWidth="1"/>
    <col min="770" max="770" width="19.625" style="115" customWidth="1"/>
    <col min="771" max="771" width="8" style="115" customWidth="1"/>
    <col min="772" max="772" width="4.75" style="115" customWidth="1"/>
    <col min="773" max="773" width="6.75" style="115" customWidth="1"/>
    <col min="774" max="782" width="10.125" style="115" customWidth="1"/>
    <col min="783" max="784" width="7.625" style="115" customWidth="1"/>
    <col min="785" max="785" width="7.375" style="115" bestFit="1" customWidth="1"/>
    <col min="786" max="786" width="15.375" style="115" customWidth="1"/>
    <col min="787" max="787" width="4.5" style="115" customWidth="1"/>
    <col min="788" max="788" width="5.125" style="115" bestFit="1" customWidth="1"/>
    <col min="789" max="789" width="9" style="115" bestFit="1" customWidth="1"/>
    <col min="790" max="790" width="5.5" style="115" bestFit="1" customWidth="1"/>
    <col min="791" max="793" width="5.125" style="115" bestFit="1" customWidth="1"/>
    <col min="794" max="794" width="7.375" style="115" bestFit="1" customWidth="1"/>
    <col min="795" max="797" width="5.125" style="115" bestFit="1" customWidth="1"/>
    <col min="798" max="798" width="4" style="115" bestFit="1" customWidth="1"/>
    <col min="799" max="804" width="5.125" style="115" bestFit="1" customWidth="1"/>
    <col min="805" max="1024" width="9" style="115"/>
    <col min="1025" max="1025" width="3.125" style="115" customWidth="1"/>
    <col min="1026" max="1026" width="19.625" style="115" customWidth="1"/>
    <col min="1027" max="1027" width="8" style="115" customWidth="1"/>
    <col min="1028" max="1028" width="4.75" style="115" customWidth="1"/>
    <col min="1029" max="1029" width="6.75" style="115" customWidth="1"/>
    <col min="1030" max="1038" width="10.125" style="115" customWidth="1"/>
    <col min="1039" max="1040" width="7.625" style="115" customWidth="1"/>
    <col min="1041" max="1041" width="7.375" style="115" bestFit="1" customWidth="1"/>
    <col min="1042" max="1042" width="15.375" style="115" customWidth="1"/>
    <col min="1043" max="1043" width="4.5" style="115" customWidth="1"/>
    <col min="1044" max="1044" width="5.125" style="115" bestFit="1" customWidth="1"/>
    <col min="1045" max="1045" width="9" style="115" bestFit="1" customWidth="1"/>
    <col min="1046" max="1046" width="5.5" style="115" bestFit="1" customWidth="1"/>
    <col min="1047" max="1049" width="5.125" style="115" bestFit="1" customWidth="1"/>
    <col min="1050" max="1050" width="7.375" style="115" bestFit="1" customWidth="1"/>
    <col min="1051" max="1053" width="5.125" style="115" bestFit="1" customWidth="1"/>
    <col min="1054" max="1054" width="4" style="115" bestFit="1" customWidth="1"/>
    <col min="1055" max="1060" width="5.125" style="115" bestFit="1" customWidth="1"/>
    <col min="1061" max="1280" width="9" style="115"/>
    <col min="1281" max="1281" width="3.125" style="115" customWidth="1"/>
    <col min="1282" max="1282" width="19.625" style="115" customWidth="1"/>
    <col min="1283" max="1283" width="8" style="115" customWidth="1"/>
    <col min="1284" max="1284" width="4.75" style="115" customWidth="1"/>
    <col min="1285" max="1285" width="6.75" style="115" customWidth="1"/>
    <col min="1286" max="1294" width="10.125" style="115" customWidth="1"/>
    <col min="1295" max="1296" width="7.625" style="115" customWidth="1"/>
    <col min="1297" max="1297" width="7.375" style="115" bestFit="1" customWidth="1"/>
    <col min="1298" max="1298" width="15.375" style="115" customWidth="1"/>
    <col min="1299" max="1299" width="4.5" style="115" customWidth="1"/>
    <col min="1300" max="1300" width="5.125" style="115" bestFit="1" customWidth="1"/>
    <col min="1301" max="1301" width="9" style="115" bestFit="1" customWidth="1"/>
    <col min="1302" max="1302" width="5.5" style="115" bestFit="1" customWidth="1"/>
    <col min="1303" max="1305" width="5.125" style="115" bestFit="1" customWidth="1"/>
    <col min="1306" max="1306" width="7.375" style="115" bestFit="1" customWidth="1"/>
    <col min="1307" max="1309" width="5.125" style="115" bestFit="1" customWidth="1"/>
    <col min="1310" max="1310" width="4" style="115" bestFit="1" customWidth="1"/>
    <col min="1311" max="1316" width="5.125" style="115" bestFit="1" customWidth="1"/>
    <col min="1317" max="1536" width="9" style="115"/>
    <col min="1537" max="1537" width="3.125" style="115" customWidth="1"/>
    <col min="1538" max="1538" width="19.625" style="115" customWidth="1"/>
    <col min="1539" max="1539" width="8" style="115" customWidth="1"/>
    <col min="1540" max="1540" width="4.75" style="115" customWidth="1"/>
    <col min="1541" max="1541" width="6.75" style="115" customWidth="1"/>
    <col min="1542" max="1550" width="10.125" style="115" customWidth="1"/>
    <col min="1551" max="1552" width="7.625" style="115" customWidth="1"/>
    <col min="1553" max="1553" width="7.375" style="115" bestFit="1" customWidth="1"/>
    <col min="1554" max="1554" width="15.375" style="115" customWidth="1"/>
    <col min="1555" max="1555" width="4.5" style="115" customWidth="1"/>
    <col min="1556" max="1556" width="5.125" style="115" bestFit="1" customWidth="1"/>
    <col min="1557" max="1557" width="9" style="115" bestFit="1" customWidth="1"/>
    <col min="1558" max="1558" width="5.5" style="115" bestFit="1" customWidth="1"/>
    <col min="1559" max="1561" width="5.125" style="115" bestFit="1" customWidth="1"/>
    <col min="1562" max="1562" width="7.375" style="115" bestFit="1" customWidth="1"/>
    <col min="1563" max="1565" width="5.125" style="115" bestFit="1" customWidth="1"/>
    <col min="1566" max="1566" width="4" style="115" bestFit="1" customWidth="1"/>
    <col min="1567" max="1572" width="5.125" style="115" bestFit="1" customWidth="1"/>
    <col min="1573" max="1792" width="9" style="115"/>
    <col min="1793" max="1793" width="3.125" style="115" customWidth="1"/>
    <col min="1794" max="1794" width="19.625" style="115" customWidth="1"/>
    <col min="1795" max="1795" width="8" style="115" customWidth="1"/>
    <col min="1796" max="1796" width="4.75" style="115" customWidth="1"/>
    <col min="1797" max="1797" width="6.75" style="115" customWidth="1"/>
    <col min="1798" max="1806" width="10.125" style="115" customWidth="1"/>
    <col min="1807" max="1808" width="7.625" style="115" customWidth="1"/>
    <col min="1809" max="1809" width="7.375" style="115" bestFit="1" customWidth="1"/>
    <col min="1810" max="1810" width="15.375" style="115" customWidth="1"/>
    <col min="1811" max="1811" width="4.5" style="115" customWidth="1"/>
    <col min="1812" max="1812" width="5.125" style="115" bestFit="1" customWidth="1"/>
    <col min="1813" max="1813" width="9" style="115" bestFit="1" customWidth="1"/>
    <col min="1814" max="1814" width="5.5" style="115" bestFit="1" customWidth="1"/>
    <col min="1815" max="1817" width="5.125" style="115" bestFit="1" customWidth="1"/>
    <col min="1818" max="1818" width="7.375" style="115" bestFit="1" customWidth="1"/>
    <col min="1819" max="1821" width="5.125" style="115" bestFit="1" customWidth="1"/>
    <col min="1822" max="1822" width="4" style="115" bestFit="1" customWidth="1"/>
    <col min="1823" max="1828" width="5.125" style="115" bestFit="1" customWidth="1"/>
    <col min="1829" max="2048" width="9" style="115"/>
    <col min="2049" max="2049" width="3.125" style="115" customWidth="1"/>
    <col min="2050" max="2050" width="19.625" style="115" customWidth="1"/>
    <col min="2051" max="2051" width="8" style="115" customWidth="1"/>
    <col min="2052" max="2052" width="4.75" style="115" customWidth="1"/>
    <col min="2053" max="2053" width="6.75" style="115" customWidth="1"/>
    <col min="2054" max="2062" width="10.125" style="115" customWidth="1"/>
    <col min="2063" max="2064" width="7.625" style="115" customWidth="1"/>
    <col min="2065" max="2065" width="7.375" style="115" bestFit="1" customWidth="1"/>
    <col min="2066" max="2066" width="15.375" style="115" customWidth="1"/>
    <col min="2067" max="2067" width="4.5" style="115" customWidth="1"/>
    <col min="2068" max="2068" width="5.125" style="115" bestFit="1" customWidth="1"/>
    <col min="2069" max="2069" width="9" style="115" bestFit="1" customWidth="1"/>
    <col min="2070" max="2070" width="5.5" style="115" bestFit="1" customWidth="1"/>
    <col min="2071" max="2073" width="5.125" style="115" bestFit="1" customWidth="1"/>
    <col min="2074" max="2074" width="7.375" style="115" bestFit="1" customWidth="1"/>
    <col min="2075" max="2077" width="5.125" style="115" bestFit="1" customWidth="1"/>
    <col min="2078" max="2078" width="4" style="115" bestFit="1" customWidth="1"/>
    <col min="2079" max="2084" width="5.125" style="115" bestFit="1" customWidth="1"/>
    <col min="2085" max="2304" width="9" style="115"/>
    <col min="2305" max="2305" width="3.125" style="115" customWidth="1"/>
    <col min="2306" max="2306" width="19.625" style="115" customWidth="1"/>
    <col min="2307" max="2307" width="8" style="115" customWidth="1"/>
    <col min="2308" max="2308" width="4.75" style="115" customWidth="1"/>
    <col min="2309" max="2309" width="6.75" style="115" customWidth="1"/>
    <col min="2310" max="2318" width="10.125" style="115" customWidth="1"/>
    <col min="2319" max="2320" width="7.625" style="115" customWidth="1"/>
    <col min="2321" max="2321" width="7.375" style="115" bestFit="1" customWidth="1"/>
    <col min="2322" max="2322" width="15.375" style="115" customWidth="1"/>
    <col min="2323" max="2323" width="4.5" style="115" customWidth="1"/>
    <col min="2324" max="2324" width="5.125" style="115" bestFit="1" customWidth="1"/>
    <col min="2325" max="2325" width="9" style="115" bestFit="1" customWidth="1"/>
    <col min="2326" max="2326" width="5.5" style="115" bestFit="1" customWidth="1"/>
    <col min="2327" max="2329" width="5.125" style="115" bestFit="1" customWidth="1"/>
    <col min="2330" max="2330" width="7.375" style="115" bestFit="1" customWidth="1"/>
    <col min="2331" max="2333" width="5.125" style="115" bestFit="1" customWidth="1"/>
    <col min="2334" max="2334" width="4" style="115" bestFit="1" customWidth="1"/>
    <col min="2335" max="2340" width="5.125" style="115" bestFit="1" customWidth="1"/>
    <col min="2341" max="2560" width="9" style="115"/>
    <col min="2561" max="2561" width="3.125" style="115" customWidth="1"/>
    <col min="2562" max="2562" width="19.625" style="115" customWidth="1"/>
    <col min="2563" max="2563" width="8" style="115" customWidth="1"/>
    <col min="2564" max="2564" width="4.75" style="115" customWidth="1"/>
    <col min="2565" max="2565" width="6.75" style="115" customWidth="1"/>
    <col min="2566" max="2574" width="10.125" style="115" customWidth="1"/>
    <col min="2575" max="2576" width="7.625" style="115" customWidth="1"/>
    <col min="2577" max="2577" width="7.375" style="115" bestFit="1" customWidth="1"/>
    <col min="2578" max="2578" width="15.375" style="115" customWidth="1"/>
    <col min="2579" max="2579" width="4.5" style="115" customWidth="1"/>
    <col min="2580" max="2580" width="5.125" style="115" bestFit="1" customWidth="1"/>
    <col min="2581" max="2581" width="9" style="115" bestFit="1" customWidth="1"/>
    <col min="2582" max="2582" width="5.5" style="115" bestFit="1" customWidth="1"/>
    <col min="2583" max="2585" width="5.125" style="115" bestFit="1" customWidth="1"/>
    <col min="2586" max="2586" width="7.375" style="115" bestFit="1" customWidth="1"/>
    <col min="2587" max="2589" width="5.125" style="115" bestFit="1" customWidth="1"/>
    <col min="2590" max="2590" width="4" style="115" bestFit="1" customWidth="1"/>
    <col min="2591" max="2596" width="5.125" style="115" bestFit="1" customWidth="1"/>
    <col min="2597" max="2816" width="9" style="115"/>
    <col min="2817" max="2817" width="3.125" style="115" customWidth="1"/>
    <col min="2818" max="2818" width="19.625" style="115" customWidth="1"/>
    <col min="2819" max="2819" width="8" style="115" customWidth="1"/>
    <col min="2820" max="2820" width="4.75" style="115" customWidth="1"/>
    <col min="2821" max="2821" width="6.75" style="115" customWidth="1"/>
    <col min="2822" max="2830" width="10.125" style="115" customWidth="1"/>
    <col min="2831" max="2832" width="7.625" style="115" customWidth="1"/>
    <col min="2833" max="2833" width="7.375" style="115" bestFit="1" customWidth="1"/>
    <col min="2834" max="2834" width="15.375" style="115" customWidth="1"/>
    <col min="2835" max="2835" width="4.5" style="115" customWidth="1"/>
    <col min="2836" max="2836" width="5.125" style="115" bestFit="1" customWidth="1"/>
    <col min="2837" max="2837" width="9" style="115" bestFit="1" customWidth="1"/>
    <col min="2838" max="2838" width="5.5" style="115" bestFit="1" customWidth="1"/>
    <col min="2839" max="2841" width="5.125" style="115" bestFit="1" customWidth="1"/>
    <col min="2842" max="2842" width="7.375" style="115" bestFit="1" customWidth="1"/>
    <col min="2843" max="2845" width="5.125" style="115" bestFit="1" customWidth="1"/>
    <col min="2846" max="2846" width="4" style="115" bestFit="1" customWidth="1"/>
    <col min="2847" max="2852" width="5.125" style="115" bestFit="1" customWidth="1"/>
    <col min="2853" max="3072" width="9" style="115"/>
    <col min="3073" max="3073" width="3.125" style="115" customWidth="1"/>
    <col min="3074" max="3074" width="19.625" style="115" customWidth="1"/>
    <col min="3075" max="3075" width="8" style="115" customWidth="1"/>
    <col min="3076" max="3076" width="4.75" style="115" customWidth="1"/>
    <col min="3077" max="3077" width="6.75" style="115" customWidth="1"/>
    <col min="3078" max="3086" width="10.125" style="115" customWidth="1"/>
    <col min="3087" max="3088" width="7.625" style="115" customWidth="1"/>
    <col min="3089" max="3089" width="7.375" style="115" bestFit="1" customWidth="1"/>
    <col min="3090" max="3090" width="15.375" style="115" customWidth="1"/>
    <col min="3091" max="3091" width="4.5" style="115" customWidth="1"/>
    <col min="3092" max="3092" width="5.125" style="115" bestFit="1" customWidth="1"/>
    <col min="3093" max="3093" width="9" style="115" bestFit="1" customWidth="1"/>
    <col min="3094" max="3094" width="5.5" style="115" bestFit="1" customWidth="1"/>
    <col min="3095" max="3097" width="5.125" style="115" bestFit="1" customWidth="1"/>
    <col min="3098" max="3098" width="7.375" style="115" bestFit="1" customWidth="1"/>
    <col min="3099" max="3101" width="5.125" style="115" bestFit="1" customWidth="1"/>
    <col min="3102" max="3102" width="4" style="115" bestFit="1" customWidth="1"/>
    <col min="3103" max="3108" width="5.125" style="115" bestFit="1" customWidth="1"/>
    <col min="3109" max="3328" width="9" style="115"/>
    <col min="3329" max="3329" width="3.125" style="115" customWidth="1"/>
    <col min="3330" max="3330" width="19.625" style="115" customWidth="1"/>
    <col min="3331" max="3331" width="8" style="115" customWidth="1"/>
    <col min="3332" max="3332" width="4.75" style="115" customWidth="1"/>
    <col min="3333" max="3333" width="6.75" style="115" customWidth="1"/>
    <col min="3334" max="3342" width="10.125" style="115" customWidth="1"/>
    <col min="3343" max="3344" width="7.625" style="115" customWidth="1"/>
    <col min="3345" max="3345" width="7.375" style="115" bestFit="1" customWidth="1"/>
    <col min="3346" max="3346" width="15.375" style="115" customWidth="1"/>
    <col min="3347" max="3347" width="4.5" style="115" customWidth="1"/>
    <col min="3348" max="3348" width="5.125" style="115" bestFit="1" customWidth="1"/>
    <col min="3349" max="3349" width="9" style="115" bestFit="1" customWidth="1"/>
    <col min="3350" max="3350" width="5.5" style="115" bestFit="1" customWidth="1"/>
    <col min="3351" max="3353" width="5.125" style="115" bestFit="1" customWidth="1"/>
    <col min="3354" max="3354" width="7.375" style="115" bestFit="1" customWidth="1"/>
    <col min="3355" max="3357" width="5.125" style="115" bestFit="1" customWidth="1"/>
    <col min="3358" max="3358" width="4" style="115" bestFit="1" customWidth="1"/>
    <col min="3359" max="3364" width="5.125" style="115" bestFit="1" customWidth="1"/>
    <col min="3365" max="3584" width="9" style="115"/>
    <col min="3585" max="3585" width="3.125" style="115" customWidth="1"/>
    <col min="3586" max="3586" width="19.625" style="115" customWidth="1"/>
    <col min="3587" max="3587" width="8" style="115" customWidth="1"/>
    <col min="3588" max="3588" width="4.75" style="115" customWidth="1"/>
    <col min="3589" max="3589" width="6.75" style="115" customWidth="1"/>
    <col min="3590" max="3598" width="10.125" style="115" customWidth="1"/>
    <col min="3599" max="3600" width="7.625" style="115" customWidth="1"/>
    <col min="3601" max="3601" width="7.375" style="115" bestFit="1" customWidth="1"/>
    <col min="3602" max="3602" width="15.375" style="115" customWidth="1"/>
    <col min="3603" max="3603" width="4.5" style="115" customWidth="1"/>
    <col min="3604" max="3604" width="5.125" style="115" bestFit="1" customWidth="1"/>
    <col min="3605" max="3605" width="9" style="115" bestFit="1" customWidth="1"/>
    <col min="3606" max="3606" width="5.5" style="115" bestFit="1" customWidth="1"/>
    <col min="3607" max="3609" width="5.125" style="115" bestFit="1" customWidth="1"/>
    <col min="3610" max="3610" width="7.375" style="115" bestFit="1" customWidth="1"/>
    <col min="3611" max="3613" width="5.125" style="115" bestFit="1" customWidth="1"/>
    <col min="3614" max="3614" width="4" style="115" bestFit="1" customWidth="1"/>
    <col min="3615" max="3620" width="5.125" style="115" bestFit="1" customWidth="1"/>
    <col min="3621" max="3840" width="9" style="115"/>
    <col min="3841" max="3841" width="3.125" style="115" customWidth="1"/>
    <col min="3842" max="3842" width="19.625" style="115" customWidth="1"/>
    <col min="3843" max="3843" width="8" style="115" customWidth="1"/>
    <col min="3844" max="3844" width="4.75" style="115" customWidth="1"/>
    <col min="3845" max="3845" width="6.75" style="115" customWidth="1"/>
    <col min="3846" max="3854" width="10.125" style="115" customWidth="1"/>
    <col min="3855" max="3856" width="7.625" style="115" customWidth="1"/>
    <col min="3857" max="3857" width="7.375" style="115" bestFit="1" customWidth="1"/>
    <col min="3858" max="3858" width="15.375" style="115" customWidth="1"/>
    <col min="3859" max="3859" width="4.5" style="115" customWidth="1"/>
    <col min="3860" max="3860" width="5.125" style="115" bestFit="1" customWidth="1"/>
    <col min="3861" max="3861" width="9" style="115" bestFit="1" customWidth="1"/>
    <col min="3862" max="3862" width="5.5" style="115" bestFit="1" customWidth="1"/>
    <col min="3863" max="3865" width="5.125" style="115" bestFit="1" customWidth="1"/>
    <col min="3866" max="3866" width="7.375" style="115" bestFit="1" customWidth="1"/>
    <col min="3867" max="3869" width="5.125" style="115" bestFit="1" customWidth="1"/>
    <col min="3870" max="3870" width="4" style="115" bestFit="1" customWidth="1"/>
    <col min="3871" max="3876" width="5.125" style="115" bestFit="1" customWidth="1"/>
    <col min="3877" max="4096" width="9" style="115"/>
    <col min="4097" max="4097" width="3.125" style="115" customWidth="1"/>
    <col min="4098" max="4098" width="19.625" style="115" customWidth="1"/>
    <col min="4099" max="4099" width="8" style="115" customWidth="1"/>
    <col min="4100" max="4100" width="4.75" style="115" customWidth="1"/>
    <col min="4101" max="4101" width="6.75" style="115" customWidth="1"/>
    <col min="4102" max="4110" width="10.125" style="115" customWidth="1"/>
    <col min="4111" max="4112" width="7.625" style="115" customWidth="1"/>
    <col min="4113" max="4113" width="7.375" style="115" bestFit="1" customWidth="1"/>
    <col min="4114" max="4114" width="15.375" style="115" customWidth="1"/>
    <col min="4115" max="4115" width="4.5" style="115" customWidth="1"/>
    <col min="4116" max="4116" width="5.125" style="115" bestFit="1" customWidth="1"/>
    <col min="4117" max="4117" width="9" style="115" bestFit="1" customWidth="1"/>
    <col min="4118" max="4118" width="5.5" style="115" bestFit="1" customWidth="1"/>
    <col min="4119" max="4121" width="5.125" style="115" bestFit="1" customWidth="1"/>
    <col min="4122" max="4122" width="7.375" style="115" bestFit="1" customWidth="1"/>
    <col min="4123" max="4125" width="5.125" style="115" bestFit="1" customWidth="1"/>
    <col min="4126" max="4126" width="4" style="115" bestFit="1" customWidth="1"/>
    <col min="4127" max="4132" width="5.125" style="115" bestFit="1" customWidth="1"/>
    <col min="4133" max="4352" width="9" style="115"/>
    <col min="4353" max="4353" width="3.125" style="115" customWidth="1"/>
    <col min="4354" max="4354" width="19.625" style="115" customWidth="1"/>
    <col min="4355" max="4355" width="8" style="115" customWidth="1"/>
    <col min="4356" max="4356" width="4.75" style="115" customWidth="1"/>
    <col min="4357" max="4357" width="6.75" style="115" customWidth="1"/>
    <col min="4358" max="4366" width="10.125" style="115" customWidth="1"/>
    <col min="4367" max="4368" width="7.625" style="115" customWidth="1"/>
    <col min="4369" max="4369" width="7.375" style="115" bestFit="1" customWidth="1"/>
    <col min="4370" max="4370" width="15.375" style="115" customWidth="1"/>
    <col min="4371" max="4371" width="4.5" style="115" customWidth="1"/>
    <col min="4372" max="4372" width="5.125" style="115" bestFit="1" customWidth="1"/>
    <col min="4373" max="4373" width="9" style="115" bestFit="1" customWidth="1"/>
    <col min="4374" max="4374" width="5.5" style="115" bestFit="1" customWidth="1"/>
    <col min="4375" max="4377" width="5.125" style="115" bestFit="1" customWidth="1"/>
    <col min="4378" max="4378" width="7.375" style="115" bestFit="1" customWidth="1"/>
    <col min="4379" max="4381" width="5.125" style="115" bestFit="1" customWidth="1"/>
    <col min="4382" max="4382" width="4" style="115" bestFit="1" customWidth="1"/>
    <col min="4383" max="4388" width="5.125" style="115" bestFit="1" customWidth="1"/>
    <col min="4389" max="4608" width="9" style="115"/>
    <col min="4609" max="4609" width="3.125" style="115" customWidth="1"/>
    <col min="4610" max="4610" width="19.625" style="115" customWidth="1"/>
    <col min="4611" max="4611" width="8" style="115" customWidth="1"/>
    <col min="4612" max="4612" width="4.75" style="115" customWidth="1"/>
    <col min="4613" max="4613" width="6.75" style="115" customWidth="1"/>
    <col min="4614" max="4622" width="10.125" style="115" customWidth="1"/>
    <col min="4623" max="4624" width="7.625" style="115" customWidth="1"/>
    <col min="4625" max="4625" width="7.375" style="115" bestFit="1" customWidth="1"/>
    <col min="4626" max="4626" width="15.375" style="115" customWidth="1"/>
    <col min="4627" max="4627" width="4.5" style="115" customWidth="1"/>
    <col min="4628" max="4628" width="5.125" style="115" bestFit="1" customWidth="1"/>
    <col min="4629" max="4629" width="9" style="115" bestFit="1" customWidth="1"/>
    <col min="4630" max="4630" width="5.5" style="115" bestFit="1" customWidth="1"/>
    <col min="4631" max="4633" width="5.125" style="115" bestFit="1" customWidth="1"/>
    <col min="4634" max="4634" width="7.375" style="115" bestFit="1" customWidth="1"/>
    <col min="4635" max="4637" width="5.125" style="115" bestFit="1" customWidth="1"/>
    <col min="4638" max="4638" width="4" style="115" bestFit="1" customWidth="1"/>
    <col min="4639" max="4644" width="5.125" style="115" bestFit="1" customWidth="1"/>
    <col min="4645" max="4864" width="9" style="115"/>
    <col min="4865" max="4865" width="3.125" style="115" customWidth="1"/>
    <col min="4866" max="4866" width="19.625" style="115" customWidth="1"/>
    <col min="4867" max="4867" width="8" style="115" customWidth="1"/>
    <col min="4868" max="4868" width="4.75" style="115" customWidth="1"/>
    <col min="4869" max="4869" width="6.75" style="115" customWidth="1"/>
    <col min="4870" max="4878" width="10.125" style="115" customWidth="1"/>
    <col min="4879" max="4880" width="7.625" style="115" customWidth="1"/>
    <col min="4881" max="4881" width="7.375" style="115" bestFit="1" customWidth="1"/>
    <col min="4882" max="4882" width="15.375" style="115" customWidth="1"/>
    <col min="4883" max="4883" width="4.5" style="115" customWidth="1"/>
    <col min="4884" max="4884" width="5.125" style="115" bestFit="1" customWidth="1"/>
    <col min="4885" max="4885" width="9" style="115" bestFit="1" customWidth="1"/>
    <col min="4886" max="4886" width="5.5" style="115" bestFit="1" customWidth="1"/>
    <col min="4887" max="4889" width="5.125" style="115" bestFit="1" customWidth="1"/>
    <col min="4890" max="4890" width="7.375" style="115" bestFit="1" customWidth="1"/>
    <col min="4891" max="4893" width="5.125" style="115" bestFit="1" customWidth="1"/>
    <col min="4894" max="4894" width="4" style="115" bestFit="1" customWidth="1"/>
    <col min="4895" max="4900" width="5.125" style="115" bestFit="1" customWidth="1"/>
    <col min="4901" max="5120" width="9" style="115"/>
    <col min="5121" max="5121" width="3.125" style="115" customWidth="1"/>
    <col min="5122" max="5122" width="19.625" style="115" customWidth="1"/>
    <col min="5123" max="5123" width="8" style="115" customWidth="1"/>
    <col min="5124" max="5124" width="4.75" style="115" customWidth="1"/>
    <col min="5125" max="5125" width="6.75" style="115" customWidth="1"/>
    <col min="5126" max="5134" width="10.125" style="115" customWidth="1"/>
    <col min="5135" max="5136" width="7.625" style="115" customWidth="1"/>
    <col min="5137" max="5137" width="7.375" style="115" bestFit="1" customWidth="1"/>
    <col min="5138" max="5138" width="15.375" style="115" customWidth="1"/>
    <col min="5139" max="5139" width="4.5" style="115" customWidth="1"/>
    <col min="5140" max="5140" width="5.125" style="115" bestFit="1" customWidth="1"/>
    <col min="5141" max="5141" width="9" style="115" bestFit="1" customWidth="1"/>
    <col min="5142" max="5142" width="5.5" style="115" bestFit="1" customWidth="1"/>
    <col min="5143" max="5145" width="5.125" style="115" bestFit="1" customWidth="1"/>
    <col min="5146" max="5146" width="7.375" style="115" bestFit="1" customWidth="1"/>
    <col min="5147" max="5149" width="5.125" style="115" bestFit="1" customWidth="1"/>
    <col min="5150" max="5150" width="4" style="115" bestFit="1" customWidth="1"/>
    <col min="5151" max="5156" width="5.125" style="115" bestFit="1" customWidth="1"/>
    <col min="5157" max="5376" width="9" style="115"/>
    <col min="5377" max="5377" width="3.125" style="115" customWidth="1"/>
    <col min="5378" max="5378" width="19.625" style="115" customWidth="1"/>
    <col min="5379" max="5379" width="8" style="115" customWidth="1"/>
    <col min="5380" max="5380" width="4.75" style="115" customWidth="1"/>
    <col min="5381" max="5381" width="6.75" style="115" customWidth="1"/>
    <col min="5382" max="5390" width="10.125" style="115" customWidth="1"/>
    <col min="5391" max="5392" width="7.625" style="115" customWidth="1"/>
    <col min="5393" max="5393" width="7.375" style="115" bestFit="1" customWidth="1"/>
    <col min="5394" max="5394" width="15.375" style="115" customWidth="1"/>
    <col min="5395" max="5395" width="4.5" style="115" customWidth="1"/>
    <col min="5396" max="5396" width="5.125" style="115" bestFit="1" customWidth="1"/>
    <col min="5397" max="5397" width="9" style="115" bestFit="1" customWidth="1"/>
    <col min="5398" max="5398" width="5.5" style="115" bestFit="1" customWidth="1"/>
    <col min="5399" max="5401" width="5.125" style="115" bestFit="1" customWidth="1"/>
    <col min="5402" max="5402" width="7.375" style="115" bestFit="1" customWidth="1"/>
    <col min="5403" max="5405" width="5.125" style="115" bestFit="1" customWidth="1"/>
    <col min="5406" max="5406" width="4" style="115" bestFit="1" customWidth="1"/>
    <col min="5407" max="5412" width="5.125" style="115" bestFit="1" customWidth="1"/>
    <col min="5413" max="5632" width="9" style="115"/>
    <col min="5633" max="5633" width="3.125" style="115" customWidth="1"/>
    <col min="5634" max="5634" width="19.625" style="115" customWidth="1"/>
    <col min="5635" max="5635" width="8" style="115" customWidth="1"/>
    <col min="5636" max="5636" width="4.75" style="115" customWidth="1"/>
    <col min="5637" max="5637" width="6.75" style="115" customWidth="1"/>
    <col min="5638" max="5646" width="10.125" style="115" customWidth="1"/>
    <col min="5647" max="5648" width="7.625" style="115" customWidth="1"/>
    <col min="5649" max="5649" width="7.375" style="115" bestFit="1" customWidth="1"/>
    <col min="5650" max="5650" width="15.375" style="115" customWidth="1"/>
    <col min="5651" max="5651" width="4.5" style="115" customWidth="1"/>
    <col min="5652" max="5652" width="5.125" style="115" bestFit="1" customWidth="1"/>
    <col min="5653" max="5653" width="9" style="115" bestFit="1" customWidth="1"/>
    <col min="5654" max="5654" width="5.5" style="115" bestFit="1" customWidth="1"/>
    <col min="5655" max="5657" width="5.125" style="115" bestFit="1" customWidth="1"/>
    <col min="5658" max="5658" width="7.375" style="115" bestFit="1" customWidth="1"/>
    <col min="5659" max="5661" width="5.125" style="115" bestFit="1" customWidth="1"/>
    <col min="5662" max="5662" width="4" style="115" bestFit="1" customWidth="1"/>
    <col min="5663" max="5668" width="5.125" style="115" bestFit="1" customWidth="1"/>
    <col min="5669" max="5888" width="9" style="115"/>
    <col min="5889" max="5889" width="3.125" style="115" customWidth="1"/>
    <col min="5890" max="5890" width="19.625" style="115" customWidth="1"/>
    <col min="5891" max="5891" width="8" style="115" customWidth="1"/>
    <col min="5892" max="5892" width="4.75" style="115" customWidth="1"/>
    <col min="5893" max="5893" width="6.75" style="115" customWidth="1"/>
    <col min="5894" max="5902" width="10.125" style="115" customWidth="1"/>
    <col min="5903" max="5904" width="7.625" style="115" customWidth="1"/>
    <col min="5905" max="5905" width="7.375" style="115" bestFit="1" customWidth="1"/>
    <col min="5906" max="5906" width="15.375" style="115" customWidth="1"/>
    <col min="5907" max="5907" width="4.5" style="115" customWidth="1"/>
    <col min="5908" max="5908" width="5.125" style="115" bestFit="1" customWidth="1"/>
    <col min="5909" max="5909" width="9" style="115" bestFit="1" customWidth="1"/>
    <col min="5910" max="5910" width="5.5" style="115" bestFit="1" customWidth="1"/>
    <col min="5911" max="5913" width="5.125" style="115" bestFit="1" customWidth="1"/>
    <col min="5914" max="5914" width="7.375" style="115" bestFit="1" customWidth="1"/>
    <col min="5915" max="5917" width="5.125" style="115" bestFit="1" customWidth="1"/>
    <col min="5918" max="5918" width="4" style="115" bestFit="1" customWidth="1"/>
    <col min="5919" max="5924" width="5.125" style="115" bestFit="1" customWidth="1"/>
    <col min="5925" max="6144" width="9" style="115"/>
    <col min="6145" max="6145" width="3.125" style="115" customWidth="1"/>
    <col min="6146" max="6146" width="19.625" style="115" customWidth="1"/>
    <col min="6147" max="6147" width="8" style="115" customWidth="1"/>
    <col min="6148" max="6148" width="4.75" style="115" customWidth="1"/>
    <col min="6149" max="6149" width="6.75" style="115" customWidth="1"/>
    <col min="6150" max="6158" width="10.125" style="115" customWidth="1"/>
    <col min="6159" max="6160" width="7.625" style="115" customWidth="1"/>
    <col min="6161" max="6161" width="7.375" style="115" bestFit="1" customWidth="1"/>
    <col min="6162" max="6162" width="15.375" style="115" customWidth="1"/>
    <col min="6163" max="6163" width="4.5" style="115" customWidth="1"/>
    <col min="6164" max="6164" width="5.125" style="115" bestFit="1" customWidth="1"/>
    <col min="6165" max="6165" width="9" style="115" bestFit="1" customWidth="1"/>
    <col min="6166" max="6166" width="5.5" style="115" bestFit="1" customWidth="1"/>
    <col min="6167" max="6169" width="5.125" style="115" bestFit="1" customWidth="1"/>
    <col min="6170" max="6170" width="7.375" style="115" bestFit="1" customWidth="1"/>
    <col min="6171" max="6173" width="5.125" style="115" bestFit="1" customWidth="1"/>
    <col min="6174" max="6174" width="4" style="115" bestFit="1" customWidth="1"/>
    <col min="6175" max="6180" width="5.125" style="115" bestFit="1" customWidth="1"/>
    <col min="6181" max="6400" width="9" style="115"/>
    <col min="6401" max="6401" width="3.125" style="115" customWidth="1"/>
    <col min="6402" max="6402" width="19.625" style="115" customWidth="1"/>
    <col min="6403" max="6403" width="8" style="115" customWidth="1"/>
    <col min="6404" max="6404" width="4.75" style="115" customWidth="1"/>
    <col min="6405" max="6405" width="6.75" style="115" customWidth="1"/>
    <col min="6406" max="6414" width="10.125" style="115" customWidth="1"/>
    <col min="6415" max="6416" width="7.625" style="115" customWidth="1"/>
    <col min="6417" max="6417" width="7.375" style="115" bestFit="1" customWidth="1"/>
    <col min="6418" max="6418" width="15.375" style="115" customWidth="1"/>
    <col min="6419" max="6419" width="4.5" style="115" customWidth="1"/>
    <col min="6420" max="6420" width="5.125" style="115" bestFit="1" customWidth="1"/>
    <col min="6421" max="6421" width="9" style="115" bestFit="1" customWidth="1"/>
    <col min="6422" max="6422" width="5.5" style="115" bestFit="1" customWidth="1"/>
    <col min="6423" max="6425" width="5.125" style="115" bestFit="1" customWidth="1"/>
    <col min="6426" max="6426" width="7.375" style="115" bestFit="1" customWidth="1"/>
    <col min="6427" max="6429" width="5.125" style="115" bestFit="1" customWidth="1"/>
    <col min="6430" max="6430" width="4" style="115" bestFit="1" customWidth="1"/>
    <col min="6431" max="6436" width="5.125" style="115" bestFit="1" customWidth="1"/>
    <col min="6437" max="6656" width="9" style="115"/>
    <col min="6657" max="6657" width="3.125" style="115" customWidth="1"/>
    <col min="6658" max="6658" width="19.625" style="115" customWidth="1"/>
    <col min="6659" max="6659" width="8" style="115" customWidth="1"/>
    <col min="6660" max="6660" width="4.75" style="115" customWidth="1"/>
    <col min="6661" max="6661" width="6.75" style="115" customWidth="1"/>
    <col min="6662" max="6670" width="10.125" style="115" customWidth="1"/>
    <col min="6671" max="6672" width="7.625" style="115" customWidth="1"/>
    <col min="6673" max="6673" width="7.375" style="115" bestFit="1" customWidth="1"/>
    <col min="6674" max="6674" width="15.375" style="115" customWidth="1"/>
    <col min="6675" max="6675" width="4.5" style="115" customWidth="1"/>
    <col min="6676" max="6676" width="5.125" style="115" bestFit="1" customWidth="1"/>
    <col min="6677" max="6677" width="9" style="115" bestFit="1" customWidth="1"/>
    <col min="6678" max="6678" width="5.5" style="115" bestFit="1" customWidth="1"/>
    <col min="6679" max="6681" width="5.125" style="115" bestFit="1" customWidth="1"/>
    <col min="6682" max="6682" width="7.375" style="115" bestFit="1" customWidth="1"/>
    <col min="6683" max="6685" width="5.125" style="115" bestFit="1" customWidth="1"/>
    <col min="6686" max="6686" width="4" style="115" bestFit="1" customWidth="1"/>
    <col min="6687" max="6692" width="5.125" style="115" bestFit="1" customWidth="1"/>
    <col min="6693" max="6912" width="9" style="115"/>
    <col min="6913" max="6913" width="3.125" style="115" customWidth="1"/>
    <col min="6914" max="6914" width="19.625" style="115" customWidth="1"/>
    <col min="6915" max="6915" width="8" style="115" customWidth="1"/>
    <col min="6916" max="6916" width="4.75" style="115" customWidth="1"/>
    <col min="6917" max="6917" width="6.75" style="115" customWidth="1"/>
    <col min="6918" max="6926" width="10.125" style="115" customWidth="1"/>
    <col min="6927" max="6928" width="7.625" style="115" customWidth="1"/>
    <col min="6929" max="6929" width="7.375" style="115" bestFit="1" customWidth="1"/>
    <col min="6930" max="6930" width="15.375" style="115" customWidth="1"/>
    <col min="6931" max="6931" width="4.5" style="115" customWidth="1"/>
    <col min="6932" max="6932" width="5.125" style="115" bestFit="1" customWidth="1"/>
    <col min="6933" max="6933" width="9" style="115" bestFit="1" customWidth="1"/>
    <col min="6934" max="6934" width="5.5" style="115" bestFit="1" customWidth="1"/>
    <col min="6935" max="6937" width="5.125" style="115" bestFit="1" customWidth="1"/>
    <col min="6938" max="6938" width="7.375" style="115" bestFit="1" customWidth="1"/>
    <col min="6939" max="6941" width="5.125" style="115" bestFit="1" customWidth="1"/>
    <col min="6942" max="6942" width="4" style="115" bestFit="1" customWidth="1"/>
    <col min="6943" max="6948" width="5.125" style="115" bestFit="1" customWidth="1"/>
    <col min="6949" max="7168" width="9" style="115"/>
    <col min="7169" max="7169" width="3.125" style="115" customWidth="1"/>
    <col min="7170" max="7170" width="19.625" style="115" customWidth="1"/>
    <col min="7171" max="7171" width="8" style="115" customWidth="1"/>
    <col min="7172" max="7172" width="4.75" style="115" customWidth="1"/>
    <col min="7173" max="7173" width="6.75" style="115" customWidth="1"/>
    <col min="7174" max="7182" width="10.125" style="115" customWidth="1"/>
    <col min="7183" max="7184" width="7.625" style="115" customWidth="1"/>
    <col min="7185" max="7185" width="7.375" style="115" bestFit="1" customWidth="1"/>
    <col min="7186" max="7186" width="15.375" style="115" customWidth="1"/>
    <col min="7187" max="7187" width="4.5" style="115" customWidth="1"/>
    <col min="7188" max="7188" width="5.125" style="115" bestFit="1" customWidth="1"/>
    <col min="7189" max="7189" width="9" style="115" bestFit="1" customWidth="1"/>
    <col min="7190" max="7190" width="5.5" style="115" bestFit="1" customWidth="1"/>
    <col min="7191" max="7193" width="5.125" style="115" bestFit="1" customWidth="1"/>
    <col min="7194" max="7194" width="7.375" style="115" bestFit="1" customWidth="1"/>
    <col min="7195" max="7197" width="5.125" style="115" bestFit="1" customWidth="1"/>
    <col min="7198" max="7198" width="4" style="115" bestFit="1" customWidth="1"/>
    <col min="7199" max="7204" width="5.125" style="115" bestFit="1" customWidth="1"/>
    <col min="7205" max="7424" width="9" style="115"/>
    <col min="7425" max="7425" width="3.125" style="115" customWidth="1"/>
    <col min="7426" max="7426" width="19.625" style="115" customWidth="1"/>
    <col min="7427" max="7427" width="8" style="115" customWidth="1"/>
    <col min="7428" max="7428" width="4.75" style="115" customWidth="1"/>
    <col min="7429" max="7429" width="6.75" style="115" customWidth="1"/>
    <col min="7430" max="7438" width="10.125" style="115" customWidth="1"/>
    <col min="7439" max="7440" width="7.625" style="115" customWidth="1"/>
    <col min="7441" max="7441" width="7.375" style="115" bestFit="1" customWidth="1"/>
    <col min="7442" max="7442" width="15.375" style="115" customWidth="1"/>
    <col min="7443" max="7443" width="4.5" style="115" customWidth="1"/>
    <col min="7444" max="7444" width="5.125" style="115" bestFit="1" customWidth="1"/>
    <col min="7445" max="7445" width="9" style="115" bestFit="1" customWidth="1"/>
    <col min="7446" max="7446" width="5.5" style="115" bestFit="1" customWidth="1"/>
    <col min="7447" max="7449" width="5.125" style="115" bestFit="1" customWidth="1"/>
    <col min="7450" max="7450" width="7.375" style="115" bestFit="1" customWidth="1"/>
    <col min="7451" max="7453" width="5.125" style="115" bestFit="1" customWidth="1"/>
    <col min="7454" max="7454" width="4" style="115" bestFit="1" customWidth="1"/>
    <col min="7455" max="7460" width="5.125" style="115" bestFit="1" customWidth="1"/>
    <col min="7461" max="7680" width="9" style="115"/>
    <col min="7681" max="7681" width="3.125" style="115" customWidth="1"/>
    <col min="7682" max="7682" width="19.625" style="115" customWidth="1"/>
    <col min="7683" max="7683" width="8" style="115" customWidth="1"/>
    <col min="7684" max="7684" width="4.75" style="115" customWidth="1"/>
    <col min="7685" max="7685" width="6.75" style="115" customWidth="1"/>
    <col min="7686" max="7694" width="10.125" style="115" customWidth="1"/>
    <col min="7695" max="7696" width="7.625" style="115" customWidth="1"/>
    <col min="7697" max="7697" width="7.375" style="115" bestFit="1" customWidth="1"/>
    <col min="7698" max="7698" width="15.375" style="115" customWidth="1"/>
    <col min="7699" max="7699" width="4.5" style="115" customWidth="1"/>
    <col min="7700" max="7700" width="5.125" style="115" bestFit="1" customWidth="1"/>
    <col min="7701" max="7701" width="9" style="115" bestFit="1" customWidth="1"/>
    <col min="7702" max="7702" width="5.5" style="115" bestFit="1" customWidth="1"/>
    <col min="7703" max="7705" width="5.125" style="115" bestFit="1" customWidth="1"/>
    <col min="7706" max="7706" width="7.375" style="115" bestFit="1" customWidth="1"/>
    <col min="7707" max="7709" width="5.125" style="115" bestFit="1" customWidth="1"/>
    <col min="7710" max="7710" width="4" style="115" bestFit="1" customWidth="1"/>
    <col min="7711" max="7716" width="5.125" style="115" bestFit="1" customWidth="1"/>
    <col min="7717" max="7936" width="9" style="115"/>
    <col min="7937" max="7937" width="3.125" style="115" customWidth="1"/>
    <col min="7938" max="7938" width="19.625" style="115" customWidth="1"/>
    <col min="7939" max="7939" width="8" style="115" customWidth="1"/>
    <col min="7940" max="7940" width="4.75" style="115" customWidth="1"/>
    <col min="7941" max="7941" width="6.75" style="115" customWidth="1"/>
    <col min="7942" max="7950" width="10.125" style="115" customWidth="1"/>
    <col min="7951" max="7952" width="7.625" style="115" customWidth="1"/>
    <col min="7953" max="7953" width="7.375" style="115" bestFit="1" customWidth="1"/>
    <col min="7954" max="7954" width="15.375" style="115" customWidth="1"/>
    <col min="7955" max="7955" width="4.5" style="115" customWidth="1"/>
    <col min="7956" max="7956" width="5.125" style="115" bestFit="1" customWidth="1"/>
    <col min="7957" max="7957" width="9" style="115" bestFit="1" customWidth="1"/>
    <col min="7958" max="7958" width="5.5" style="115" bestFit="1" customWidth="1"/>
    <col min="7959" max="7961" width="5.125" style="115" bestFit="1" customWidth="1"/>
    <col min="7962" max="7962" width="7.375" style="115" bestFit="1" customWidth="1"/>
    <col min="7963" max="7965" width="5.125" style="115" bestFit="1" customWidth="1"/>
    <col min="7966" max="7966" width="4" style="115" bestFit="1" customWidth="1"/>
    <col min="7967" max="7972" width="5.125" style="115" bestFit="1" customWidth="1"/>
    <col min="7973" max="8192" width="9" style="115"/>
    <col min="8193" max="8193" width="3.125" style="115" customWidth="1"/>
    <col min="8194" max="8194" width="19.625" style="115" customWidth="1"/>
    <col min="8195" max="8195" width="8" style="115" customWidth="1"/>
    <col min="8196" max="8196" width="4.75" style="115" customWidth="1"/>
    <col min="8197" max="8197" width="6.75" style="115" customWidth="1"/>
    <col min="8198" max="8206" width="10.125" style="115" customWidth="1"/>
    <col min="8207" max="8208" width="7.625" style="115" customWidth="1"/>
    <col min="8209" max="8209" width="7.375" style="115" bestFit="1" customWidth="1"/>
    <col min="8210" max="8210" width="15.375" style="115" customWidth="1"/>
    <col min="8211" max="8211" width="4.5" style="115" customWidth="1"/>
    <col min="8212" max="8212" width="5.125" style="115" bestFit="1" customWidth="1"/>
    <col min="8213" max="8213" width="9" style="115" bestFit="1" customWidth="1"/>
    <col min="8214" max="8214" width="5.5" style="115" bestFit="1" customWidth="1"/>
    <col min="8215" max="8217" width="5.125" style="115" bestFit="1" customWidth="1"/>
    <col min="8218" max="8218" width="7.375" style="115" bestFit="1" customWidth="1"/>
    <col min="8219" max="8221" width="5.125" style="115" bestFit="1" customWidth="1"/>
    <col min="8222" max="8222" width="4" style="115" bestFit="1" customWidth="1"/>
    <col min="8223" max="8228" width="5.125" style="115" bestFit="1" customWidth="1"/>
    <col min="8229" max="8448" width="9" style="115"/>
    <col min="8449" max="8449" width="3.125" style="115" customWidth="1"/>
    <col min="8450" max="8450" width="19.625" style="115" customWidth="1"/>
    <col min="8451" max="8451" width="8" style="115" customWidth="1"/>
    <col min="8452" max="8452" width="4.75" style="115" customWidth="1"/>
    <col min="8453" max="8453" width="6.75" style="115" customWidth="1"/>
    <col min="8454" max="8462" width="10.125" style="115" customWidth="1"/>
    <col min="8463" max="8464" width="7.625" style="115" customWidth="1"/>
    <col min="8465" max="8465" width="7.375" style="115" bestFit="1" customWidth="1"/>
    <col min="8466" max="8466" width="15.375" style="115" customWidth="1"/>
    <col min="8467" max="8467" width="4.5" style="115" customWidth="1"/>
    <col min="8468" max="8468" width="5.125" style="115" bestFit="1" customWidth="1"/>
    <col min="8469" max="8469" width="9" style="115" bestFit="1" customWidth="1"/>
    <col min="8470" max="8470" width="5.5" style="115" bestFit="1" customWidth="1"/>
    <col min="8471" max="8473" width="5.125" style="115" bestFit="1" customWidth="1"/>
    <col min="8474" max="8474" width="7.375" style="115" bestFit="1" customWidth="1"/>
    <col min="8475" max="8477" width="5.125" style="115" bestFit="1" customWidth="1"/>
    <col min="8478" max="8478" width="4" style="115" bestFit="1" customWidth="1"/>
    <col min="8479" max="8484" width="5.125" style="115" bestFit="1" customWidth="1"/>
    <col min="8485" max="8704" width="9" style="115"/>
    <col min="8705" max="8705" width="3.125" style="115" customWidth="1"/>
    <col min="8706" max="8706" width="19.625" style="115" customWidth="1"/>
    <col min="8707" max="8707" width="8" style="115" customWidth="1"/>
    <col min="8708" max="8708" width="4.75" style="115" customWidth="1"/>
    <col min="8709" max="8709" width="6.75" style="115" customWidth="1"/>
    <col min="8710" max="8718" width="10.125" style="115" customWidth="1"/>
    <col min="8719" max="8720" width="7.625" style="115" customWidth="1"/>
    <col min="8721" max="8721" width="7.375" style="115" bestFit="1" customWidth="1"/>
    <col min="8722" max="8722" width="15.375" style="115" customWidth="1"/>
    <col min="8723" max="8723" width="4.5" style="115" customWidth="1"/>
    <col min="8724" max="8724" width="5.125" style="115" bestFit="1" customWidth="1"/>
    <col min="8725" max="8725" width="9" style="115" bestFit="1" customWidth="1"/>
    <col min="8726" max="8726" width="5.5" style="115" bestFit="1" customWidth="1"/>
    <col min="8727" max="8729" width="5.125" style="115" bestFit="1" customWidth="1"/>
    <col min="8730" max="8730" width="7.375" style="115" bestFit="1" customWidth="1"/>
    <col min="8731" max="8733" width="5.125" style="115" bestFit="1" customWidth="1"/>
    <col min="8734" max="8734" width="4" style="115" bestFit="1" customWidth="1"/>
    <col min="8735" max="8740" width="5.125" style="115" bestFit="1" customWidth="1"/>
    <col min="8741" max="8960" width="9" style="115"/>
    <col min="8961" max="8961" width="3.125" style="115" customWidth="1"/>
    <col min="8962" max="8962" width="19.625" style="115" customWidth="1"/>
    <col min="8963" max="8963" width="8" style="115" customWidth="1"/>
    <col min="8964" max="8964" width="4.75" style="115" customWidth="1"/>
    <col min="8965" max="8965" width="6.75" style="115" customWidth="1"/>
    <col min="8966" max="8974" width="10.125" style="115" customWidth="1"/>
    <col min="8975" max="8976" width="7.625" style="115" customWidth="1"/>
    <col min="8977" max="8977" width="7.375" style="115" bestFit="1" customWidth="1"/>
    <col min="8978" max="8978" width="15.375" style="115" customWidth="1"/>
    <col min="8979" max="8979" width="4.5" style="115" customWidth="1"/>
    <col min="8980" max="8980" width="5.125" style="115" bestFit="1" customWidth="1"/>
    <col min="8981" max="8981" width="9" style="115" bestFit="1" customWidth="1"/>
    <col min="8982" max="8982" width="5.5" style="115" bestFit="1" customWidth="1"/>
    <col min="8983" max="8985" width="5.125" style="115" bestFit="1" customWidth="1"/>
    <col min="8986" max="8986" width="7.375" style="115" bestFit="1" customWidth="1"/>
    <col min="8987" max="8989" width="5.125" style="115" bestFit="1" customWidth="1"/>
    <col min="8990" max="8990" width="4" style="115" bestFit="1" customWidth="1"/>
    <col min="8991" max="8996" width="5.125" style="115" bestFit="1" customWidth="1"/>
    <col min="8997" max="9216" width="9" style="115"/>
    <col min="9217" max="9217" width="3.125" style="115" customWidth="1"/>
    <col min="9218" max="9218" width="19.625" style="115" customWidth="1"/>
    <col min="9219" max="9219" width="8" style="115" customWidth="1"/>
    <col min="9220" max="9220" width="4.75" style="115" customWidth="1"/>
    <col min="9221" max="9221" width="6.75" style="115" customWidth="1"/>
    <col min="9222" max="9230" width="10.125" style="115" customWidth="1"/>
    <col min="9231" max="9232" width="7.625" style="115" customWidth="1"/>
    <col min="9233" max="9233" width="7.375" style="115" bestFit="1" customWidth="1"/>
    <col min="9234" max="9234" width="15.375" style="115" customWidth="1"/>
    <col min="9235" max="9235" width="4.5" style="115" customWidth="1"/>
    <col min="9236" max="9236" width="5.125" style="115" bestFit="1" customWidth="1"/>
    <col min="9237" max="9237" width="9" style="115" bestFit="1" customWidth="1"/>
    <col min="9238" max="9238" width="5.5" style="115" bestFit="1" customWidth="1"/>
    <col min="9239" max="9241" width="5.125" style="115" bestFit="1" customWidth="1"/>
    <col min="9242" max="9242" width="7.375" style="115" bestFit="1" customWidth="1"/>
    <col min="9243" max="9245" width="5.125" style="115" bestFit="1" customWidth="1"/>
    <col min="9246" max="9246" width="4" style="115" bestFit="1" customWidth="1"/>
    <col min="9247" max="9252" width="5.125" style="115" bestFit="1" customWidth="1"/>
    <col min="9253" max="9472" width="9" style="115"/>
    <col min="9473" max="9473" width="3.125" style="115" customWidth="1"/>
    <col min="9474" max="9474" width="19.625" style="115" customWidth="1"/>
    <col min="9475" max="9475" width="8" style="115" customWidth="1"/>
    <col min="9476" max="9476" width="4.75" style="115" customWidth="1"/>
    <col min="9477" max="9477" width="6.75" style="115" customWidth="1"/>
    <col min="9478" max="9486" width="10.125" style="115" customWidth="1"/>
    <col min="9487" max="9488" width="7.625" style="115" customWidth="1"/>
    <col min="9489" max="9489" width="7.375" style="115" bestFit="1" customWidth="1"/>
    <col min="9490" max="9490" width="15.375" style="115" customWidth="1"/>
    <col min="9491" max="9491" width="4.5" style="115" customWidth="1"/>
    <col min="9492" max="9492" width="5.125" style="115" bestFit="1" customWidth="1"/>
    <col min="9493" max="9493" width="9" style="115" bestFit="1" customWidth="1"/>
    <col min="9494" max="9494" width="5.5" style="115" bestFit="1" customWidth="1"/>
    <col min="9495" max="9497" width="5.125" style="115" bestFit="1" customWidth="1"/>
    <col min="9498" max="9498" width="7.375" style="115" bestFit="1" customWidth="1"/>
    <col min="9499" max="9501" width="5.125" style="115" bestFit="1" customWidth="1"/>
    <col min="9502" max="9502" width="4" style="115" bestFit="1" customWidth="1"/>
    <col min="9503" max="9508" width="5.125" style="115" bestFit="1" customWidth="1"/>
    <col min="9509" max="9728" width="9" style="115"/>
    <col min="9729" max="9729" width="3.125" style="115" customWidth="1"/>
    <col min="9730" max="9730" width="19.625" style="115" customWidth="1"/>
    <col min="9731" max="9731" width="8" style="115" customWidth="1"/>
    <col min="9732" max="9732" width="4.75" style="115" customWidth="1"/>
    <col min="9733" max="9733" width="6.75" style="115" customWidth="1"/>
    <col min="9734" max="9742" width="10.125" style="115" customWidth="1"/>
    <col min="9743" max="9744" width="7.625" style="115" customWidth="1"/>
    <col min="9745" max="9745" width="7.375" style="115" bestFit="1" customWidth="1"/>
    <col min="9746" max="9746" width="15.375" style="115" customWidth="1"/>
    <col min="9747" max="9747" width="4.5" style="115" customWidth="1"/>
    <col min="9748" max="9748" width="5.125" style="115" bestFit="1" customWidth="1"/>
    <col min="9749" max="9749" width="9" style="115" bestFit="1" customWidth="1"/>
    <col min="9750" max="9750" width="5.5" style="115" bestFit="1" customWidth="1"/>
    <col min="9751" max="9753" width="5.125" style="115" bestFit="1" customWidth="1"/>
    <col min="9754" max="9754" width="7.375" style="115" bestFit="1" customWidth="1"/>
    <col min="9755" max="9757" width="5.125" style="115" bestFit="1" customWidth="1"/>
    <col min="9758" max="9758" width="4" style="115" bestFit="1" customWidth="1"/>
    <col min="9759" max="9764" width="5.125" style="115" bestFit="1" customWidth="1"/>
    <col min="9765" max="9984" width="9" style="115"/>
    <col min="9985" max="9985" width="3.125" style="115" customWidth="1"/>
    <col min="9986" max="9986" width="19.625" style="115" customWidth="1"/>
    <col min="9987" max="9987" width="8" style="115" customWidth="1"/>
    <col min="9988" max="9988" width="4.75" style="115" customWidth="1"/>
    <col min="9989" max="9989" width="6.75" style="115" customWidth="1"/>
    <col min="9990" max="9998" width="10.125" style="115" customWidth="1"/>
    <col min="9999" max="10000" width="7.625" style="115" customWidth="1"/>
    <col min="10001" max="10001" width="7.375" style="115" bestFit="1" customWidth="1"/>
    <col min="10002" max="10002" width="15.375" style="115" customWidth="1"/>
    <col min="10003" max="10003" width="4.5" style="115" customWidth="1"/>
    <col min="10004" max="10004" width="5.125" style="115" bestFit="1" customWidth="1"/>
    <col min="10005" max="10005" width="9" style="115" bestFit="1" customWidth="1"/>
    <col min="10006" max="10006" width="5.5" style="115" bestFit="1" customWidth="1"/>
    <col min="10007" max="10009" width="5.125" style="115" bestFit="1" customWidth="1"/>
    <col min="10010" max="10010" width="7.375" style="115" bestFit="1" customWidth="1"/>
    <col min="10011" max="10013" width="5.125" style="115" bestFit="1" customWidth="1"/>
    <col min="10014" max="10014" width="4" style="115" bestFit="1" customWidth="1"/>
    <col min="10015" max="10020" width="5.125" style="115" bestFit="1" customWidth="1"/>
    <col min="10021" max="10240" width="9" style="115"/>
    <col min="10241" max="10241" width="3.125" style="115" customWidth="1"/>
    <col min="10242" max="10242" width="19.625" style="115" customWidth="1"/>
    <col min="10243" max="10243" width="8" style="115" customWidth="1"/>
    <col min="10244" max="10244" width="4.75" style="115" customWidth="1"/>
    <col min="10245" max="10245" width="6.75" style="115" customWidth="1"/>
    <col min="10246" max="10254" width="10.125" style="115" customWidth="1"/>
    <col min="10255" max="10256" width="7.625" style="115" customWidth="1"/>
    <col min="10257" max="10257" width="7.375" style="115" bestFit="1" customWidth="1"/>
    <col min="10258" max="10258" width="15.375" style="115" customWidth="1"/>
    <col min="10259" max="10259" width="4.5" style="115" customWidth="1"/>
    <col min="10260" max="10260" width="5.125" style="115" bestFit="1" customWidth="1"/>
    <col min="10261" max="10261" width="9" style="115" bestFit="1" customWidth="1"/>
    <col min="10262" max="10262" width="5.5" style="115" bestFit="1" customWidth="1"/>
    <col min="10263" max="10265" width="5.125" style="115" bestFit="1" customWidth="1"/>
    <col min="10266" max="10266" width="7.375" style="115" bestFit="1" customWidth="1"/>
    <col min="10267" max="10269" width="5.125" style="115" bestFit="1" customWidth="1"/>
    <col min="10270" max="10270" width="4" style="115" bestFit="1" customWidth="1"/>
    <col min="10271" max="10276" width="5.125" style="115" bestFit="1" customWidth="1"/>
    <col min="10277" max="10496" width="9" style="115"/>
    <col min="10497" max="10497" width="3.125" style="115" customWidth="1"/>
    <col min="10498" max="10498" width="19.625" style="115" customWidth="1"/>
    <col min="10499" max="10499" width="8" style="115" customWidth="1"/>
    <col min="10500" max="10500" width="4.75" style="115" customWidth="1"/>
    <col min="10501" max="10501" width="6.75" style="115" customWidth="1"/>
    <col min="10502" max="10510" width="10.125" style="115" customWidth="1"/>
    <col min="10511" max="10512" width="7.625" style="115" customWidth="1"/>
    <col min="10513" max="10513" width="7.375" style="115" bestFit="1" customWidth="1"/>
    <col min="10514" max="10514" width="15.375" style="115" customWidth="1"/>
    <col min="10515" max="10515" width="4.5" style="115" customWidth="1"/>
    <col min="10516" max="10516" width="5.125" style="115" bestFit="1" customWidth="1"/>
    <col min="10517" max="10517" width="9" style="115" bestFit="1" customWidth="1"/>
    <col min="10518" max="10518" width="5.5" style="115" bestFit="1" customWidth="1"/>
    <col min="10519" max="10521" width="5.125" style="115" bestFit="1" customWidth="1"/>
    <col min="10522" max="10522" width="7.375" style="115" bestFit="1" customWidth="1"/>
    <col min="10523" max="10525" width="5.125" style="115" bestFit="1" customWidth="1"/>
    <col min="10526" max="10526" width="4" style="115" bestFit="1" customWidth="1"/>
    <col min="10527" max="10532" width="5.125" style="115" bestFit="1" customWidth="1"/>
    <col min="10533" max="10752" width="9" style="115"/>
    <col min="10753" max="10753" width="3.125" style="115" customWidth="1"/>
    <col min="10754" max="10754" width="19.625" style="115" customWidth="1"/>
    <col min="10755" max="10755" width="8" style="115" customWidth="1"/>
    <col min="10756" max="10756" width="4.75" style="115" customWidth="1"/>
    <col min="10757" max="10757" width="6.75" style="115" customWidth="1"/>
    <col min="10758" max="10766" width="10.125" style="115" customWidth="1"/>
    <col min="10767" max="10768" width="7.625" style="115" customWidth="1"/>
    <col min="10769" max="10769" width="7.375" style="115" bestFit="1" customWidth="1"/>
    <col min="10770" max="10770" width="15.375" style="115" customWidth="1"/>
    <col min="10771" max="10771" width="4.5" style="115" customWidth="1"/>
    <col min="10772" max="10772" width="5.125" style="115" bestFit="1" customWidth="1"/>
    <col min="10773" max="10773" width="9" style="115" bestFit="1" customWidth="1"/>
    <col min="10774" max="10774" width="5.5" style="115" bestFit="1" customWidth="1"/>
    <col min="10775" max="10777" width="5.125" style="115" bestFit="1" customWidth="1"/>
    <col min="10778" max="10778" width="7.375" style="115" bestFit="1" customWidth="1"/>
    <col min="10779" max="10781" width="5.125" style="115" bestFit="1" customWidth="1"/>
    <col min="10782" max="10782" width="4" style="115" bestFit="1" customWidth="1"/>
    <col min="10783" max="10788" width="5.125" style="115" bestFit="1" customWidth="1"/>
    <col min="10789" max="11008" width="9" style="115"/>
    <col min="11009" max="11009" width="3.125" style="115" customWidth="1"/>
    <col min="11010" max="11010" width="19.625" style="115" customWidth="1"/>
    <col min="11011" max="11011" width="8" style="115" customWidth="1"/>
    <col min="11012" max="11012" width="4.75" style="115" customWidth="1"/>
    <col min="11013" max="11013" width="6.75" style="115" customWidth="1"/>
    <col min="11014" max="11022" width="10.125" style="115" customWidth="1"/>
    <col min="11023" max="11024" width="7.625" style="115" customWidth="1"/>
    <col min="11025" max="11025" width="7.375" style="115" bestFit="1" customWidth="1"/>
    <col min="11026" max="11026" width="15.375" style="115" customWidth="1"/>
    <col min="11027" max="11027" width="4.5" style="115" customWidth="1"/>
    <col min="11028" max="11028" width="5.125" style="115" bestFit="1" customWidth="1"/>
    <col min="11029" max="11029" width="9" style="115" bestFit="1" customWidth="1"/>
    <col min="11030" max="11030" width="5.5" style="115" bestFit="1" customWidth="1"/>
    <col min="11031" max="11033" width="5.125" style="115" bestFit="1" customWidth="1"/>
    <col min="11034" max="11034" width="7.375" style="115" bestFit="1" customWidth="1"/>
    <col min="11035" max="11037" width="5.125" style="115" bestFit="1" customWidth="1"/>
    <col min="11038" max="11038" width="4" style="115" bestFit="1" customWidth="1"/>
    <col min="11039" max="11044" width="5.125" style="115" bestFit="1" customWidth="1"/>
    <col min="11045" max="11264" width="9" style="115"/>
    <col min="11265" max="11265" width="3.125" style="115" customWidth="1"/>
    <col min="11266" max="11266" width="19.625" style="115" customWidth="1"/>
    <col min="11267" max="11267" width="8" style="115" customWidth="1"/>
    <col min="11268" max="11268" width="4.75" style="115" customWidth="1"/>
    <col min="11269" max="11269" width="6.75" style="115" customWidth="1"/>
    <col min="11270" max="11278" width="10.125" style="115" customWidth="1"/>
    <col min="11279" max="11280" width="7.625" style="115" customWidth="1"/>
    <col min="11281" max="11281" width="7.375" style="115" bestFit="1" customWidth="1"/>
    <col min="11282" max="11282" width="15.375" style="115" customWidth="1"/>
    <col min="11283" max="11283" width="4.5" style="115" customWidth="1"/>
    <col min="11284" max="11284" width="5.125" style="115" bestFit="1" customWidth="1"/>
    <col min="11285" max="11285" width="9" style="115" bestFit="1" customWidth="1"/>
    <col min="11286" max="11286" width="5.5" style="115" bestFit="1" customWidth="1"/>
    <col min="11287" max="11289" width="5.125" style="115" bestFit="1" customWidth="1"/>
    <col min="11290" max="11290" width="7.375" style="115" bestFit="1" customWidth="1"/>
    <col min="11291" max="11293" width="5.125" style="115" bestFit="1" customWidth="1"/>
    <col min="11294" max="11294" width="4" style="115" bestFit="1" customWidth="1"/>
    <col min="11295" max="11300" width="5.125" style="115" bestFit="1" customWidth="1"/>
    <col min="11301" max="11520" width="9" style="115"/>
    <col min="11521" max="11521" width="3.125" style="115" customWidth="1"/>
    <col min="11522" max="11522" width="19.625" style="115" customWidth="1"/>
    <col min="11523" max="11523" width="8" style="115" customWidth="1"/>
    <col min="11524" max="11524" width="4.75" style="115" customWidth="1"/>
    <col min="11525" max="11525" width="6.75" style="115" customWidth="1"/>
    <col min="11526" max="11534" width="10.125" style="115" customWidth="1"/>
    <col min="11535" max="11536" width="7.625" style="115" customWidth="1"/>
    <col min="11537" max="11537" width="7.375" style="115" bestFit="1" customWidth="1"/>
    <col min="11538" max="11538" width="15.375" style="115" customWidth="1"/>
    <col min="11539" max="11539" width="4.5" style="115" customWidth="1"/>
    <col min="11540" max="11540" width="5.125" style="115" bestFit="1" customWidth="1"/>
    <col min="11541" max="11541" width="9" style="115" bestFit="1" customWidth="1"/>
    <col min="11542" max="11542" width="5.5" style="115" bestFit="1" customWidth="1"/>
    <col min="11543" max="11545" width="5.125" style="115" bestFit="1" customWidth="1"/>
    <col min="11546" max="11546" width="7.375" style="115" bestFit="1" customWidth="1"/>
    <col min="11547" max="11549" width="5.125" style="115" bestFit="1" customWidth="1"/>
    <col min="11550" max="11550" width="4" style="115" bestFit="1" customWidth="1"/>
    <col min="11551" max="11556" width="5.125" style="115" bestFit="1" customWidth="1"/>
    <col min="11557" max="11776" width="9" style="115"/>
    <col min="11777" max="11777" width="3.125" style="115" customWidth="1"/>
    <col min="11778" max="11778" width="19.625" style="115" customWidth="1"/>
    <col min="11779" max="11779" width="8" style="115" customWidth="1"/>
    <col min="11780" max="11780" width="4.75" style="115" customWidth="1"/>
    <col min="11781" max="11781" width="6.75" style="115" customWidth="1"/>
    <col min="11782" max="11790" width="10.125" style="115" customWidth="1"/>
    <col min="11791" max="11792" width="7.625" style="115" customWidth="1"/>
    <col min="11793" max="11793" width="7.375" style="115" bestFit="1" customWidth="1"/>
    <col min="11794" max="11794" width="15.375" style="115" customWidth="1"/>
    <col min="11795" max="11795" width="4.5" style="115" customWidth="1"/>
    <col min="11796" max="11796" width="5.125" style="115" bestFit="1" customWidth="1"/>
    <col min="11797" max="11797" width="9" style="115" bestFit="1" customWidth="1"/>
    <col min="11798" max="11798" width="5.5" style="115" bestFit="1" customWidth="1"/>
    <col min="11799" max="11801" width="5.125" style="115" bestFit="1" customWidth="1"/>
    <col min="11802" max="11802" width="7.375" style="115" bestFit="1" customWidth="1"/>
    <col min="11803" max="11805" width="5.125" style="115" bestFit="1" customWidth="1"/>
    <col min="11806" max="11806" width="4" style="115" bestFit="1" customWidth="1"/>
    <col min="11807" max="11812" width="5.125" style="115" bestFit="1" customWidth="1"/>
    <col min="11813" max="12032" width="9" style="115"/>
    <col min="12033" max="12033" width="3.125" style="115" customWidth="1"/>
    <col min="12034" max="12034" width="19.625" style="115" customWidth="1"/>
    <col min="12035" max="12035" width="8" style="115" customWidth="1"/>
    <col min="12036" max="12036" width="4.75" style="115" customWidth="1"/>
    <col min="12037" max="12037" width="6.75" style="115" customWidth="1"/>
    <col min="12038" max="12046" width="10.125" style="115" customWidth="1"/>
    <col min="12047" max="12048" width="7.625" style="115" customWidth="1"/>
    <col min="12049" max="12049" width="7.375" style="115" bestFit="1" customWidth="1"/>
    <col min="12050" max="12050" width="15.375" style="115" customWidth="1"/>
    <col min="12051" max="12051" width="4.5" style="115" customWidth="1"/>
    <col min="12052" max="12052" width="5.125" style="115" bestFit="1" customWidth="1"/>
    <col min="12053" max="12053" width="9" style="115" bestFit="1" customWidth="1"/>
    <col min="12054" max="12054" width="5.5" style="115" bestFit="1" customWidth="1"/>
    <col min="12055" max="12057" width="5.125" style="115" bestFit="1" customWidth="1"/>
    <col min="12058" max="12058" width="7.375" style="115" bestFit="1" customWidth="1"/>
    <col min="12059" max="12061" width="5.125" style="115" bestFit="1" customWidth="1"/>
    <col min="12062" max="12062" width="4" style="115" bestFit="1" customWidth="1"/>
    <col min="12063" max="12068" width="5.125" style="115" bestFit="1" customWidth="1"/>
    <col min="12069" max="12288" width="9" style="115"/>
    <col min="12289" max="12289" width="3.125" style="115" customWidth="1"/>
    <col min="12290" max="12290" width="19.625" style="115" customWidth="1"/>
    <col min="12291" max="12291" width="8" style="115" customWidth="1"/>
    <col min="12292" max="12292" width="4.75" style="115" customWidth="1"/>
    <col min="12293" max="12293" width="6.75" style="115" customWidth="1"/>
    <col min="12294" max="12302" width="10.125" style="115" customWidth="1"/>
    <col min="12303" max="12304" width="7.625" style="115" customWidth="1"/>
    <col min="12305" max="12305" width="7.375" style="115" bestFit="1" customWidth="1"/>
    <col min="12306" max="12306" width="15.375" style="115" customWidth="1"/>
    <col min="12307" max="12307" width="4.5" style="115" customWidth="1"/>
    <col min="12308" max="12308" width="5.125" style="115" bestFit="1" customWidth="1"/>
    <col min="12309" max="12309" width="9" style="115" bestFit="1" customWidth="1"/>
    <col min="12310" max="12310" width="5.5" style="115" bestFit="1" customWidth="1"/>
    <col min="12311" max="12313" width="5.125" style="115" bestFit="1" customWidth="1"/>
    <col min="12314" max="12314" width="7.375" style="115" bestFit="1" customWidth="1"/>
    <col min="12315" max="12317" width="5.125" style="115" bestFit="1" customWidth="1"/>
    <col min="12318" max="12318" width="4" style="115" bestFit="1" customWidth="1"/>
    <col min="12319" max="12324" width="5.125" style="115" bestFit="1" customWidth="1"/>
    <col min="12325" max="12544" width="9" style="115"/>
    <col min="12545" max="12545" width="3.125" style="115" customWidth="1"/>
    <col min="12546" max="12546" width="19.625" style="115" customWidth="1"/>
    <col min="12547" max="12547" width="8" style="115" customWidth="1"/>
    <col min="12548" max="12548" width="4.75" style="115" customWidth="1"/>
    <col min="12549" max="12549" width="6.75" style="115" customWidth="1"/>
    <col min="12550" max="12558" width="10.125" style="115" customWidth="1"/>
    <col min="12559" max="12560" width="7.625" style="115" customWidth="1"/>
    <col min="12561" max="12561" width="7.375" style="115" bestFit="1" customWidth="1"/>
    <col min="12562" max="12562" width="15.375" style="115" customWidth="1"/>
    <col min="12563" max="12563" width="4.5" style="115" customWidth="1"/>
    <col min="12564" max="12564" width="5.125" style="115" bestFit="1" customWidth="1"/>
    <col min="12565" max="12565" width="9" style="115" bestFit="1" customWidth="1"/>
    <col min="12566" max="12566" width="5.5" style="115" bestFit="1" customWidth="1"/>
    <col min="12567" max="12569" width="5.125" style="115" bestFit="1" customWidth="1"/>
    <col min="12570" max="12570" width="7.375" style="115" bestFit="1" customWidth="1"/>
    <col min="12571" max="12573" width="5.125" style="115" bestFit="1" customWidth="1"/>
    <col min="12574" max="12574" width="4" style="115" bestFit="1" customWidth="1"/>
    <col min="12575" max="12580" width="5.125" style="115" bestFit="1" customWidth="1"/>
    <col min="12581" max="12800" width="9" style="115"/>
    <col min="12801" max="12801" width="3.125" style="115" customWidth="1"/>
    <col min="12802" max="12802" width="19.625" style="115" customWidth="1"/>
    <col min="12803" max="12803" width="8" style="115" customWidth="1"/>
    <col min="12804" max="12804" width="4.75" style="115" customWidth="1"/>
    <col min="12805" max="12805" width="6.75" style="115" customWidth="1"/>
    <col min="12806" max="12814" width="10.125" style="115" customWidth="1"/>
    <col min="12815" max="12816" width="7.625" style="115" customWidth="1"/>
    <col min="12817" max="12817" width="7.375" style="115" bestFit="1" customWidth="1"/>
    <col min="12818" max="12818" width="15.375" style="115" customWidth="1"/>
    <col min="12819" max="12819" width="4.5" style="115" customWidth="1"/>
    <col min="12820" max="12820" width="5.125" style="115" bestFit="1" customWidth="1"/>
    <col min="12821" max="12821" width="9" style="115" bestFit="1" customWidth="1"/>
    <col min="12822" max="12822" width="5.5" style="115" bestFit="1" customWidth="1"/>
    <col min="12823" max="12825" width="5.125" style="115" bestFit="1" customWidth="1"/>
    <col min="12826" max="12826" width="7.375" style="115" bestFit="1" customWidth="1"/>
    <col min="12827" max="12829" width="5.125" style="115" bestFit="1" customWidth="1"/>
    <col min="12830" max="12830" width="4" style="115" bestFit="1" customWidth="1"/>
    <col min="12831" max="12836" width="5.125" style="115" bestFit="1" customWidth="1"/>
    <col min="12837" max="13056" width="9" style="115"/>
    <col min="13057" max="13057" width="3.125" style="115" customWidth="1"/>
    <col min="13058" max="13058" width="19.625" style="115" customWidth="1"/>
    <col min="13059" max="13059" width="8" style="115" customWidth="1"/>
    <col min="13060" max="13060" width="4.75" style="115" customWidth="1"/>
    <col min="13061" max="13061" width="6.75" style="115" customWidth="1"/>
    <col min="13062" max="13070" width="10.125" style="115" customWidth="1"/>
    <col min="13071" max="13072" width="7.625" style="115" customWidth="1"/>
    <col min="13073" max="13073" width="7.375" style="115" bestFit="1" customWidth="1"/>
    <col min="13074" max="13074" width="15.375" style="115" customWidth="1"/>
    <col min="13075" max="13075" width="4.5" style="115" customWidth="1"/>
    <col min="13076" max="13076" width="5.125" style="115" bestFit="1" customWidth="1"/>
    <col min="13077" max="13077" width="9" style="115" bestFit="1" customWidth="1"/>
    <col min="13078" max="13078" width="5.5" style="115" bestFit="1" customWidth="1"/>
    <col min="13079" max="13081" width="5.125" style="115" bestFit="1" customWidth="1"/>
    <col min="13082" max="13082" width="7.375" style="115" bestFit="1" customWidth="1"/>
    <col min="13083" max="13085" width="5.125" style="115" bestFit="1" customWidth="1"/>
    <col min="13086" max="13086" width="4" style="115" bestFit="1" customWidth="1"/>
    <col min="13087" max="13092" width="5.125" style="115" bestFit="1" customWidth="1"/>
    <col min="13093" max="13312" width="9" style="115"/>
    <col min="13313" max="13313" width="3.125" style="115" customWidth="1"/>
    <col min="13314" max="13314" width="19.625" style="115" customWidth="1"/>
    <col min="13315" max="13315" width="8" style="115" customWidth="1"/>
    <col min="13316" max="13316" width="4.75" style="115" customWidth="1"/>
    <col min="13317" max="13317" width="6.75" style="115" customWidth="1"/>
    <col min="13318" max="13326" width="10.125" style="115" customWidth="1"/>
    <col min="13327" max="13328" width="7.625" style="115" customWidth="1"/>
    <col min="13329" max="13329" width="7.375" style="115" bestFit="1" customWidth="1"/>
    <col min="13330" max="13330" width="15.375" style="115" customWidth="1"/>
    <col min="13331" max="13331" width="4.5" style="115" customWidth="1"/>
    <col min="13332" max="13332" width="5.125" style="115" bestFit="1" customWidth="1"/>
    <col min="13333" max="13333" width="9" style="115" bestFit="1" customWidth="1"/>
    <col min="13334" max="13334" width="5.5" style="115" bestFit="1" customWidth="1"/>
    <col min="13335" max="13337" width="5.125" style="115" bestFit="1" customWidth="1"/>
    <col min="13338" max="13338" width="7.375" style="115" bestFit="1" customWidth="1"/>
    <col min="13339" max="13341" width="5.125" style="115" bestFit="1" customWidth="1"/>
    <col min="13342" max="13342" width="4" style="115" bestFit="1" customWidth="1"/>
    <col min="13343" max="13348" width="5.125" style="115" bestFit="1" customWidth="1"/>
    <col min="13349" max="13568" width="9" style="115"/>
    <col min="13569" max="13569" width="3.125" style="115" customWidth="1"/>
    <col min="13570" max="13570" width="19.625" style="115" customWidth="1"/>
    <col min="13571" max="13571" width="8" style="115" customWidth="1"/>
    <col min="13572" max="13572" width="4.75" style="115" customWidth="1"/>
    <col min="13573" max="13573" width="6.75" style="115" customWidth="1"/>
    <col min="13574" max="13582" width="10.125" style="115" customWidth="1"/>
    <col min="13583" max="13584" width="7.625" style="115" customWidth="1"/>
    <col min="13585" max="13585" width="7.375" style="115" bestFit="1" customWidth="1"/>
    <col min="13586" max="13586" width="15.375" style="115" customWidth="1"/>
    <col min="13587" max="13587" width="4.5" style="115" customWidth="1"/>
    <col min="13588" max="13588" width="5.125" style="115" bestFit="1" customWidth="1"/>
    <col min="13589" max="13589" width="9" style="115" bestFit="1" customWidth="1"/>
    <col min="13590" max="13590" width="5.5" style="115" bestFit="1" customWidth="1"/>
    <col min="13591" max="13593" width="5.125" style="115" bestFit="1" customWidth="1"/>
    <col min="13594" max="13594" width="7.375" style="115" bestFit="1" customWidth="1"/>
    <col min="13595" max="13597" width="5.125" style="115" bestFit="1" customWidth="1"/>
    <col min="13598" max="13598" width="4" style="115" bestFit="1" customWidth="1"/>
    <col min="13599" max="13604" width="5.125" style="115" bestFit="1" customWidth="1"/>
    <col min="13605" max="13824" width="9" style="115"/>
    <col min="13825" max="13825" width="3.125" style="115" customWidth="1"/>
    <col min="13826" max="13826" width="19.625" style="115" customWidth="1"/>
    <col min="13827" max="13827" width="8" style="115" customWidth="1"/>
    <col min="13828" max="13828" width="4.75" style="115" customWidth="1"/>
    <col min="13829" max="13829" width="6.75" style="115" customWidth="1"/>
    <col min="13830" max="13838" width="10.125" style="115" customWidth="1"/>
    <col min="13839" max="13840" width="7.625" style="115" customWidth="1"/>
    <col min="13841" max="13841" width="7.375" style="115" bestFit="1" customWidth="1"/>
    <col min="13842" max="13842" width="15.375" style="115" customWidth="1"/>
    <col min="13843" max="13843" width="4.5" style="115" customWidth="1"/>
    <col min="13844" max="13844" width="5.125" style="115" bestFit="1" customWidth="1"/>
    <col min="13845" max="13845" width="9" style="115" bestFit="1" customWidth="1"/>
    <col min="13846" max="13846" width="5.5" style="115" bestFit="1" customWidth="1"/>
    <col min="13847" max="13849" width="5.125" style="115" bestFit="1" customWidth="1"/>
    <col min="13850" max="13850" width="7.375" style="115" bestFit="1" customWidth="1"/>
    <col min="13851" max="13853" width="5.125" style="115" bestFit="1" customWidth="1"/>
    <col min="13854" max="13854" width="4" style="115" bestFit="1" customWidth="1"/>
    <col min="13855" max="13860" width="5.125" style="115" bestFit="1" customWidth="1"/>
    <col min="13861" max="14080" width="9" style="115"/>
    <col min="14081" max="14081" width="3.125" style="115" customWidth="1"/>
    <col min="14082" max="14082" width="19.625" style="115" customWidth="1"/>
    <col min="14083" max="14083" width="8" style="115" customWidth="1"/>
    <col min="14084" max="14084" width="4.75" style="115" customWidth="1"/>
    <col min="14085" max="14085" width="6.75" style="115" customWidth="1"/>
    <col min="14086" max="14094" width="10.125" style="115" customWidth="1"/>
    <col min="14095" max="14096" width="7.625" style="115" customWidth="1"/>
    <col min="14097" max="14097" width="7.375" style="115" bestFit="1" customWidth="1"/>
    <col min="14098" max="14098" width="15.375" style="115" customWidth="1"/>
    <col min="14099" max="14099" width="4.5" style="115" customWidth="1"/>
    <col min="14100" max="14100" width="5.125" style="115" bestFit="1" customWidth="1"/>
    <col min="14101" max="14101" width="9" style="115" bestFit="1" customWidth="1"/>
    <col min="14102" max="14102" width="5.5" style="115" bestFit="1" customWidth="1"/>
    <col min="14103" max="14105" width="5.125" style="115" bestFit="1" customWidth="1"/>
    <col min="14106" max="14106" width="7.375" style="115" bestFit="1" customWidth="1"/>
    <col min="14107" max="14109" width="5.125" style="115" bestFit="1" customWidth="1"/>
    <col min="14110" max="14110" width="4" style="115" bestFit="1" customWidth="1"/>
    <col min="14111" max="14116" width="5.125" style="115" bestFit="1" customWidth="1"/>
    <col min="14117" max="14336" width="9" style="115"/>
    <col min="14337" max="14337" width="3.125" style="115" customWidth="1"/>
    <col min="14338" max="14338" width="19.625" style="115" customWidth="1"/>
    <col min="14339" max="14339" width="8" style="115" customWidth="1"/>
    <col min="14340" max="14340" width="4.75" style="115" customWidth="1"/>
    <col min="14341" max="14341" width="6.75" style="115" customWidth="1"/>
    <col min="14342" max="14350" width="10.125" style="115" customWidth="1"/>
    <col min="14351" max="14352" width="7.625" style="115" customWidth="1"/>
    <col min="14353" max="14353" width="7.375" style="115" bestFit="1" customWidth="1"/>
    <col min="14354" max="14354" width="15.375" style="115" customWidth="1"/>
    <col min="14355" max="14355" width="4.5" style="115" customWidth="1"/>
    <col min="14356" max="14356" width="5.125" style="115" bestFit="1" customWidth="1"/>
    <col min="14357" max="14357" width="9" style="115" bestFit="1" customWidth="1"/>
    <col min="14358" max="14358" width="5.5" style="115" bestFit="1" customWidth="1"/>
    <col min="14359" max="14361" width="5.125" style="115" bestFit="1" customWidth="1"/>
    <col min="14362" max="14362" width="7.375" style="115" bestFit="1" customWidth="1"/>
    <col min="14363" max="14365" width="5.125" style="115" bestFit="1" customWidth="1"/>
    <col min="14366" max="14366" width="4" style="115" bestFit="1" customWidth="1"/>
    <col min="14367" max="14372" width="5.125" style="115" bestFit="1" customWidth="1"/>
    <col min="14373" max="14592" width="9" style="115"/>
    <col min="14593" max="14593" width="3.125" style="115" customWidth="1"/>
    <col min="14594" max="14594" width="19.625" style="115" customWidth="1"/>
    <col min="14595" max="14595" width="8" style="115" customWidth="1"/>
    <col min="14596" max="14596" width="4.75" style="115" customWidth="1"/>
    <col min="14597" max="14597" width="6.75" style="115" customWidth="1"/>
    <col min="14598" max="14606" width="10.125" style="115" customWidth="1"/>
    <col min="14607" max="14608" width="7.625" style="115" customWidth="1"/>
    <col min="14609" max="14609" width="7.375" style="115" bestFit="1" customWidth="1"/>
    <col min="14610" max="14610" width="15.375" style="115" customWidth="1"/>
    <col min="14611" max="14611" width="4.5" style="115" customWidth="1"/>
    <col min="14612" max="14612" width="5.125" style="115" bestFit="1" customWidth="1"/>
    <col min="14613" max="14613" width="9" style="115" bestFit="1" customWidth="1"/>
    <col min="14614" max="14614" width="5.5" style="115" bestFit="1" customWidth="1"/>
    <col min="14615" max="14617" width="5.125" style="115" bestFit="1" customWidth="1"/>
    <col min="14618" max="14618" width="7.375" style="115" bestFit="1" customWidth="1"/>
    <col min="14619" max="14621" width="5.125" style="115" bestFit="1" customWidth="1"/>
    <col min="14622" max="14622" width="4" style="115" bestFit="1" customWidth="1"/>
    <col min="14623" max="14628" width="5.125" style="115" bestFit="1" customWidth="1"/>
    <col min="14629" max="14848" width="9" style="115"/>
    <col min="14849" max="14849" width="3.125" style="115" customWidth="1"/>
    <col min="14850" max="14850" width="19.625" style="115" customWidth="1"/>
    <col min="14851" max="14851" width="8" style="115" customWidth="1"/>
    <col min="14852" max="14852" width="4.75" style="115" customWidth="1"/>
    <col min="14853" max="14853" width="6.75" style="115" customWidth="1"/>
    <col min="14854" max="14862" width="10.125" style="115" customWidth="1"/>
    <col min="14863" max="14864" width="7.625" style="115" customWidth="1"/>
    <col min="14865" max="14865" width="7.375" style="115" bestFit="1" customWidth="1"/>
    <col min="14866" max="14866" width="15.375" style="115" customWidth="1"/>
    <col min="14867" max="14867" width="4.5" style="115" customWidth="1"/>
    <col min="14868" max="14868" width="5.125" style="115" bestFit="1" customWidth="1"/>
    <col min="14869" max="14869" width="9" style="115" bestFit="1" customWidth="1"/>
    <col min="14870" max="14870" width="5.5" style="115" bestFit="1" customWidth="1"/>
    <col min="14871" max="14873" width="5.125" style="115" bestFit="1" customWidth="1"/>
    <col min="14874" max="14874" width="7.375" style="115" bestFit="1" customWidth="1"/>
    <col min="14875" max="14877" width="5.125" style="115" bestFit="1" customWidth="1"/>
    <col min="14878" max="14878" width="4" style="115" bestFit="1" customWidth="1"/>
    <col min="14879" max="14884" width="5.125" style="115" bestFit="1" customWidth="1"/>
    <col min="14885" max="15104" width="9" style="115"/>
    <col min="15105" max="15105" width="3.125" style="115" customWidth="1"/>
    <col min="15106" max="15106" width="19.625" style="115" customWidth="1"/>
    <col min="15107" max="15107" width="8" style="115" customWidth="1"/>
    <col min="15108" max="15108" width="4.75" style="115" customWidth="1"/>
    <col min="15109" max="15109" width="6.75" style="115" customWidth="1"/>
    <col min="15110" max="15118" width="10.125" style="115" customWidth="1"/>
    <col min="15119" max="15120" width="7.625" style="115" customWidth="1"/>
    <col min="15121" max="15121" width="7.375" style="115" bestFit="1" customWidth="1"/>
    <col min="15122" max="15122" width="15.375" style="115" customWidth="1"/>
    <col min="15123" max="15123" width="4.5" style="115" customWidth="1"/>
    <col min="15124" max="15124" width="5.125" style="115" bestFit="1" customWidth="1"/>
    <col min="15125" max="15125" width="9" style="115" bestFit="1" customWidth="1"/>
    <col min="15126" max="15126" width="5.5" style="115" bestFit="1" customWidth="1"/>
    <col min="15127" max="15129" width="5.125" style="115" bestFit="1" customWidth="1"/>
    <col min="15130" max="15130" width="7.375" style="115" bestFit="1" customWidth="1"/>
    <col min="15131" max="15133" width="5.125" style="115" bestFit="1" customWidth="1"/>
    <col min="15134" max="15134" width="4" style="115" bestFit="1" customWidth="1"/>
    <col min="15135" max="15140" width="5.125" style="115" bestFit="1" customWidth="1"/>
    <col min="15141" max="15360" width="9" style="115"/>
    <col min="15361" max="15361" width="3.125" style="115" customWidth="1"/>
    <col min="15362" max="15362" width="19.625" style="115" customWidth="1"/>
    <col min="15363" max="15363" width="8" style="115" customWidth="1"/>
    <col min="15364" max="15364" width="4.75" style="115" customWidth="1"/>
    <col min="15365" max="15365" width="6.75" style="115" customWidth="1"/>
    <col min="15366" max="15374" width="10.125" style="115" customWidth="1"/>
    <col min="15375" max="15376" width="7.625" style="115" customWidth="1"/>
    <col min="15377" max="15377" width="7.375" style="115" bestFit="1" customWidth="1"/>
    <col min="15378" max="15378" width="15.375" style="115" customWidth="1"/>
    <col min="15379" max="15379" width="4.5" style="115" customWidth="1"/>
    <col min="15380" max="15380" width="5.125" style="115" bestFit="1" customWidth="1"/>
    <col min="15381" max="15381" width="9" style="115" bestFit="1" customWidth="1"/>
    <col min="15382" max="15382" width="5.5" style="115" bestFit="1" customWidth="1"/>
    <col min="15383" max="15385" width="5.125" style="115" bestFit="1" customWidth="1"/>
    <col min="15386" max="15386" width="7.375" style="115" bestFit="1" customWidth="1"/>
    <col min="15387" max="15389" width="5.125" style="115" bestFit="1" customWidth="1"/>
    <col min="15390" max="15390" width="4" style="115" bestFit="1" customWidth="1"/>
    <col min="15391" max="15396" width="5.125" style="115" bestFit="1" customWidth="1"/>
    <col min="15397" max="15616" width="9" style="115"/>
    <col min="15617" max="15617" width="3.125" style="115" customWidth="1"/>
    <col min="15618" max="15618" width="19.625" style="115" customWidth="1"/>
    <col min="15619" max="15619" width="8" style="115" customWidth="1"/>
    <col min="15620" max="15620" width="4.75" style="115" customWidth="1"/>
    <col min="15621" max="15621" width="6.75" style="115" customWidth="1"/>
    <col min="15622" max="15630" width="10.125" style="115" customWidth="1"/>
    <col min="15631" max="15632" width="7.625" style="115" customWidth="1"/>
    <col min="15633" max="15633" width="7.375" style="115" bestFit="1" customWidth="1"/>
    <col min="15634" max="15634" width="15.375" style="115" customWidth="1"/>
    <col min="15635" max="15635" width="4.5" style="115" customWidth="1"/>
    <col min="15636" max="15636" width="5.125" style="115" bestFit="1" customWidth="1"/>
    <col min="15637" max="15637" width="9" style="115" bestFit="1" customWidth="1"/>
    <col min="15638" max="15638" width="5.5" style="115" bestFit="1" customWidth="1"/>
    <col min="15639" max="15641" width="5.125" style="115" bestFit="1" customWidth="1"/>
    <col min="15642" max="15642" width="7.375" style="115" bestFit="1" customWidth="1"/>
    <col min="15643" max="15645" width="5.125" style="115" bestFit="1" customWidth="1"/>
    <col min="15646" max="15646" width="4" style="115" bestFit="1" customWidth="1"/>
    <col min="15647" max="15652" width="5.125" style="115" bestFit="1" customWidth="1"/>
    <col min="15653" max="15872" width="9" style="115"/>
    <col min="15873" max="15873" width="3.125" style="115" customWidth="1"/>
    <col min="15874" max="15874" width="19.625" style="115" customWidth="1"/>
    <col min="15875" max="15875" width="8" style="115" customWidth="1"/>
    <col min="15876" max="15876" width="4.75" style="115" customWidth="1"/>
    <col min="15877" max="15877" width="6.75" style="115" customWidth="1"/>
    <col min="15878" max="15886" width="10.125" style="115" customWidth="1"/>
    <col min="15887" max="15888" width="7.625" style="115" customWidth="1"/>
    <col min="15889" max="15889" width="7.375" style="115" bestFit="1" customWidth="1"/>
    <col min="15890" max="15890" width="15.375" style="115" customWidth="1"/>
    <col min="15891" max="15891" width="4.5" style="115" customWidth="1"/>
    <col min="15892" max="15892" width="5.125" style="115" bestFit="1" customWidth="1"/>
    <col min="15893" max="15893" width="9" style="115" bestFit="1" customWidth="1"/>
    <col min="15894" max="15894" width="5.5" style="115" bestFit="1" customWidth="1"/>
    <col min="15895" max="15897" width="5.125" style="115" bestFit="1" customWidth="1"/>
    <col min="15898" max="15898" width="7.375" style="115" bestFit="1" customWidth="1"/>
    <col min="15899" max="15901" width="5.125" style="115" bestFit="1" customWidth="1"/>
    <col min="15902" max="15902" width="4" style="115" bestFit="1" customWidth="1"/>
    <col min="15903" max="15908" width="5.125" style="115" bestFit="1" customWidth="1"/>
    <col min="15909" max="16128" width="9" style="115"/>
    <col min="16129" max="16129" width="3.125" style="115" customWidth="1"/>
    <col min="16130" max="16130" width="19.625" style="115" customWidth="1"/>
    <col min="16131" max="16131" width="8" style="115" customWidth="1"/>
    <col min="16132" max="16132" width="4.75" style="115" customWidth="1"/>
    <col min="16133" max="16133" width="6.75" style="115" customWidth="1"/>
    <col min="16134" max="16142" width="10.125" style="115" customWidth="1"/>
    <col min="16143" max="16144" width="7.625" style="115" customWidth="1"/>
    <col min="16145" max="16145" width="7.375" style="115" bestFit="1" customWidth="1"/>
    <col min="16146" max="16146" width="15.375" style="115" customWidth="1"/>
    <col min="16147" max="16147" width="4.5" style="115" customWidth="1"/>
    <col min="16148" max="16148" width="5.125" style="115" bestFit="1" customWidth="1"/>
    <col min="16149" max="16149" width="9" style="115" bestFit="1" customWidth="1"/>
    <col min="16150" max="16150" width="5.5" style="115" bestFit="1" customWidth="1"/>
    <col min="16151" max="16153" width="5.125" style="115" bestFit="1" customWidth="1"/>
    <col min="16154" max="16154" width="7.375" style="115" bestFit="1" customWidth="1"/>
    <col min="16155" max="16157" width="5.125" style="115" bestFit="1" customWidth="1"/>
    <col min="16158" max="16158" width="4" style="115" bestFit="1" customWidth="1"/>
    <col min="16159" max="16164" width="5.125" style="115" bestFit="1" customWidth="1"/>
    <col min="16165" max="16384" width="9" style="115"/>
  </cols>
  <sheetData>
    <row r="1" spans="2:18" ht="18" x14ac:dyDescent="0.4">
      <c r="B1" s="274" t="s">
        <v>216</v>
      </c>
    </row>
    <row r="2" spans="2:18" ht="18" x14ac:dyDescent="0.4">
      <c r="B2" s="274"/>
    </row>
    <row r="3" spans="2:18" x14ac:dyDescent="0.4">
      <c r="B3" s="275" t="s">
        <v>143</v>
      </c>
      <c r="C3" s="275"/>
      <c r="D3" s="275"/>
      <c r="E3" s="275"/>
      <c r="F3" s="114"/>
      <c r="G3" s="114"/>
      <c r="H3" s="114"/>
      <c r="I3" s="114"/>
      <c r="J3" s="114"/>
    </row>
    <row r="4" spans="2:18" ht="17.25" x14ac:dyDescent="0.4">
      <c r="B4" s="275"/>
      <c r="C4" s="275"/>
      <c r="D4" s="275"/>
      <c r="E4" s="275"/>
      <c r="P4" s="117" t="s">
        <v>144</v>
      </c>
    </row>
    <row r="5" spans="2:18" x14ac:dyDescent="0.4">
      <c r="B5" s="118"/>
      <c r="C5" s="118"/>
      <c r="D5" s="118"/>
      <c r="E5" s="118"/>
    </row>
    <row r="6" spans="2:18" ht="14.25" x14ac:dyDescent="0.4">
      <c r="B6" s="119" t="s">
        <v>145</v>
      </c>
      <c r="C6" s="118"/>
      <c r="D6" s="118"/>
      <c r="E6" s="118"/>
      <c r="I6" s="118" t="s">
        <v>146</v>
      </c>
    </row>
    <row r="7" spans="2:18" x14ac:dyDescent="0.4">
      <c r="B7" s="118"/>
      <c r="C7" s="118"/>
      <c r="D7" s="118"/>
      <c r="E7" s="118"/>
    </row>
    <row r="8" spans="2:18" x14ac:dyDescent="0.4">
      <c r="B8" s="3" t="s">
        <v>1</v>
      </c>
      <c r="C8" s="118"/>
      <c r="D8" s="118"/>
      <c r="E8" s="118"/>
    </row>
    <row r="9" spans="2:18" s="2" customFormat="1" ht="19.5" x14ac:dyDescent="0.4">
      <c r="B9" s="3" t="s">
        <v>3</v>
      </c>
      <c r="M9" s="113"/>
      <c r="N9" s="113"/>
    </row>
    <row r="10" spans="2:18" x14ac:dyDescent="0.4">
      <c r="B10" s="3" t="s">
        <v>147</v>
      </c>
      <c r="C10" s="118"/>
      <c r="D10" s="118"/>
      <c r="E10" s="118"/>
    </row>
    <row r="11" spans="2:18" x14ac:dyDescent="0.4">
      <c r="B11" s="3" t="s">
        <v>148</v>
      </c>
      <c r="C11" s="118"/>
      <c r="D11" s="118"/>
      <c r="E11" s="118"/>
    </row>
    <row r="12" spans="2:18" ht="24" x14ac:dyDescent="0.4">
      <c r="B12" s="3"/>
      <c r="C12" s="118"/>
      <c r="D12" s="118"/>
      <c r="E12" s="118"/>
      <c r="O12" s="7"/>
      <c r="P12" s="115" t="s">
        <v>149</v>
      </c>
    </row>
    <row r="13" spans="2:18" x14ac:dyDescent="0.4">
      <c r="F13" s="120"/>
      <c r="G13" s="12"/>
      <c r="H13" s="13" t="s">
        <v>8</v>
      </c>
    </row>
    <row r="14" spans="2:18" x14ac:dyDescent="0.4">
      <c r="B14" s="114"/>
      <c r="C14" s="114"/>
      <c r="D14" s="114"/>
      <c r="E14" s="114"/>
      <c r="F14" s="114"/>
      <c r="G14" s="114"/>
      <c r="H14" s="114"/>
    </row>
    <row r="15" spans="2:18" ht="14.25" thickBot="1" x14ac:dyDescent="0.45">
      <c r="B15" s="121" t="s">
        <v>150</v>
      </c>
      <c r="C15" s="121"/>
      <c r="D15" s="121"/>
      <c r="E15" s="121"/>
      <c r="F15" s="121"/>
      <c r="G15" s="122" t="s">
        <v>151</v>
      </c>
      <c r="H15" s="121"/>
      <c r="L15" s="121"/>
      <c r="M15" s="123"/>
      <c r="N15" s="123"/>
      <c r="O15" s="123"/>
    </row>
    <row r="16" spans="2:18" ht="14.25" customHeight="1" x14ac:dyDescent="0.4">
      <c r="B16" s="276" t="s">
        <v>152</v>
      </c>
      <c r="C16" s="278" t="s">
        <v>153</v>
      </c>
      <c r="D16" s="278" t="s">
        <v>154</v>
      </c>
      <c r="E16" s="280"/>
      <c r="F16" s="281" t="s">
        <v>155</v>
      </c>
      <c r="G16" s="281"/>
      <c r="H16" s="281"/>
      <c r="I16" s="281" t="s">
        <v>156</v>
      </c>
      <c r="J16" s="281"/>
      <c r="K16" s="281"/>
      <c r="L16" s="281" t="s">
        <v>157</v>
      </c>
      <c r="M16" s="281"/>
      <c r="N16" s="281"/>
      <c r="O16" s="282" t="s">
        <v>158</v>
      </c>
      <c r="P16" s="283"/>
      <c r="Q16" s="124"/>
      <c r="R16" s="125"/>
    </row>
    <row r="17" spans="2:17" ht="27" customHeight="1" thickBot="1" x14ac:dyDescent="0.45">
      <c r="B17" s="277"/>
      <c r="C17" s="279"/>
      <c r="D17" s="279"/>
      <c r="E17" s="279"/>
      <c r="F17" s="126" t="s">
        <v>159</v>
      </c>
      <c r="G17" s="126" t="s">
        <v>160</v>
      </c>
      <c r="H17" s="127" t="s">
        <v>161</v>
      </c>
      <c r="I17" s="126" t="s">
        <v>159</v>
      </c>
      <c r="J17" s="126" t="s">
        <v>160</v>
      </c>
      <c r="K17" s="127" t="s">
        <v>161</v>
      </c>
      <c r="L17" s="126" t="s">
        <v>159</v>
      </c>
      <c r="M17" s="126" t="s">
        <v>160</v>
      </c>
      <c r="N17" s="128" t="s">
        <v>161</v>
      </c>
      <c r="O17" s="129" t="s">
        <v>162</v>
      </c>
      <c r="P17" s="130" t="s">
        <v>163</v>
      </c>
      <c r="Q17" s="131" t="s">
        <v>164</v>
      </c>
    </row>
    <row r="18" spans="2:17" ht="18" customHeight="1" x14ac:dyDescent="0.4">
      <c r="B18" s="284" t="s">
        <v>165</v>
      </c>
      <c r="C18" s="281">
        <v>2</v>
      </c>
      <c r="D18" s="288">
        <v>6.8000000000000005E-2</v>
      </c>
      <c r="E18" s="288"/>
      <c r="F18" s="132"/>
      <c r="G18" s="132"/>
      <c r="H18" s="133">
        <f>F18+G18</f>
        <v>0</v>
      </c>
      <c r="I18" s="134">
        <f>D18*F18</f>
        <v>0</v>
      </c>
      <c r="J18" s="134">
        <f>D18*G18</f>
        <v>0</v>
      </c>
      <c r="K18" s="135">
        <f>I18+J18</f>
        <v>0</v>
      </c>
      <c r="L18" s="136">
        <f>C18*F18</f>
        <v>0</v>
      </c>
      <c r="M18" s="136">
        <f>C18*G18</f>
        <v>0</v>
      </c>
      <c r="N18" s="137">
        <f>L18+M18</f>
        <v>0</v>
      </c>
      <c r="O18" s="138" t="s">
        <v>166</v>
      </c>
      <c r="P18" s="139"/>
      <c r="Q18" s="140">
        <f>IF(H18&gt;0,1,0)</f>
        <v>0</v>
      </c>
    </row>
    <row r="19" spans="2:17" ht="18" customHeight="1" x14ac:dyDescent="0.4">
      <c r="B19" s="285"/>
      <c r="C19" s="287"/>
      <c r="D19" s="289">
        <f>D18*48/25</f>
        <v>0.13056000000000001</v>
      </c>
      <c r="E19" s="290"/>
      <c r="F19" s="141"/>
      <c r="G19" s="141"/>
      <c r="H19" s="142">
        <f t="shared" ref="H19:H71" si="0">F19+G19</f>
        <v>0</v>
      </c>
      <c r="I19" s="143">
        <f t="shared" ref="I19:I71" si="1">D19*F19</f>
        <v>0</v>
      </c>
      <c r="J19" s="143">
        <f t="shared" ref="J19:J71" si="2">D19*G19</f>
        <v>0</v>
      </c>
      <c r="K19" s="144">
        <f t="shared" ref="K19:K71" si="3">I19+J19</f>
        <v>0</v>
      </c>
      <c r="L19" s="145">
        <f>C18*F19</f>
        <v>0</v>
      </c>
      <c r="M19" s="145">
        <f>C18*G19</f>
        <v>0</v>
      </c>
      <c r="N19" s="146">
        <f t="shared" ref="N19:N71" si="4">L19+M19</f>
        <v>0</v>
      </c>
      <c r="O19" s="147"/>
      <c r="P19" s="148" t="s">
        <v>166</v>
      </c>
      <c r="Q19" s="140">
        <f t="shared" ref="Q19:Q25" si="5">IF(H19&gt;0,1,0)</f>
        <v>0</v>
      </c>
    </row>
    <row r="20" spans="2:17" ht="18" customHeight="1" x14ac:dyDescent="0.4">
      <c r="B20" s="285"/>
      <c r="C20" s="291">
        <v>2.5</v>
      </c>
      <c r="D20" s="292">
        <v>9.4E-2</v>
      </c>
      <c r="E20" s="292"/>
      <c r="F20" s="141"/>
      <c r="G20" s="141"/>
      <c r="H20" s="149">
        <f t="shared" si="0"/>
        <v>0</v>
      </c>
      <c r="I20" s="150">
        <f t="shared" si="1"/>
        <v>0</v>
      </c>
      <c r="J20" s="150">
        <f t="shared" si="2"/>
        <v>0</v>
      </c>
      <c r="K20" s="151">
        <f t="shared" si="3"/>
        <v>0</v>
      </c>
      <c r="L20" s="152">
        <f>C20*F20</f>
        <v>0</v>
      </c>
      <c r="M20" s="152">
        <f>C20*G20</f>
        <v>0</v>
      </c>
      <c r="N20" s="153">
        <f t="shared" si="4"/>
        <v>0</v>
      </c>
      <c r="O20" s="147" t="s">
        <v>166</v>
      </c>
      <c r="P20" s="148"/>
      <c r="Q20" s="140">
        <f t="shared" si="5"/>
        <v>0</v>
      </c>
    </row>
    <row r="21" spans="2:17" ht="18" customHeight="1" x14ac:dyDescent="0.4">
      <c r="B21" s="285"/>
      <c r="C21" s="287"/>
      <c r="D21" s="289">
        <f>D20*50/36</f>
        <v>0.13055555555555556</v>
      </c>
      <c r="E21" s="290"/>
      <c r="F21" s="141"/>
      <c r="G21" s="141"/>
      <c r="H21" s="142">
        <f t="shared" si="0"/>
        <v>0</v>
      </c>
      <c r="I21" s="143">
        <f t="shared" si="1"/>
        <v>0</v>
      </c>
      <c r="J21" s="143">
        <f t="shared" si="2"/>
        <v>0</v>
      </c>
      <c r="K21" s="144">
        <f t="shared" si="3"/>
        <v>0</v>
      </c>
      <c r="L21" s="145">
        <f>C20*F21</f>
        <v>0</v>
      </c>
      <c r="M21" s="145">
        <f>C20*G21</f>
        <v>0</v>
      </c>
      <c r="N21" s="146">
        <f t="shared" si="4"/>
        <v>0</v>
      </c>
      <c r="O21" s="147"/>
      <c r="P21" s="148" t="s">
        <v>166</v>
      </c>
      <c r="Q21" s="140">
        <f t="shared" si="5"/>
        <v>0</v>
      </c>
    </row>
    <row r="22" spans="2:17" ht="18" customHeight="1" x14ac:dyDescent="0.4">
      <c r="B22" s="285"/>
      <c r="C22" s="291">
        <v>3</v>
      </c>
      <c r="D22" s="292">
        <v>9.4E-2</v>
      </c>
      <c r="E22" s="292"/>
      <c r="F22" s="141"/>
      <c r="G22" s="141"/>
      <c r="H22" s="149">
        <f t="shared" si="0"/>
        <v>0</v>
      </c>
      <c r="I22" s="150">
        <f t="shared" si="1"/>
        <v>0</v>
      </c>
      <c r="J22" s="150">
        <f t="shared" si="2"/>
        <v>0</v>
      </c>
      <c r="K22" s="151">
        <f t="shared" si="3"/>
        <v>0</v>
      </c>
      <c r="L22" s="152">
        <f>C22*F22</f>
        <v>0</v>
      </c>
      <c r="M22" s="152">
        <f>C22*G22</f>
        <v>0</v>
      </c>
      <c r="N22" s="153">
        <f t="shared" si="4"/>
        <v>0</v>
      </c>
      <c r="O22" s="147" t="s">
        <v>166</v>
      </c>
      <c r="P22" s="148"/>
      <c r="Q22" s="140">
        <f t="shared" si="5"/>
        <v>0</v>
      </c>
    </row>
    <row r="23" spans="2:17" ht="18" customHeight="1" x14ac:dyDescent="0.4">
      <c r="B23" s="285"/>
      <c r="C23" s="287"/>
      <c r="D23" s="298">
        <f>D22*51/38*(1.04)</f>
        <v>0.13120421052631578</v>
      </c>
      <c r="E23" s="299"/>
      <c r="F23" s="141"/>
      <c r="G23" s="141"/>
      <c r="H23" s="154">
        <f t="shared" si="0"/>
        <v>0</v>
      </c>
      <c r="I23" s="143">
        <f t="shared" si="1"/>
        <v>0</v>
      </c>
      <c r="J23" s="143">
        <f t="shared" si="2"/>
        <v>0</v>
      </c>
      <c r="K23" s="155">
        <f t="shared" si="3"/>
        <v>0</v>
      </c>
      <c r="L23" s="145">
        <f>C22*F23</f>
        <v>0</v>
      </c>
      <c r="M23" s="145">
        <f>C22*G23</f>
        <v>0</v>
      </c>
      <c r="N23" s="156">
        <f t="shared" si="4"/>
        <v>0</v>
      </c>
      <c r="O23" s="147"/>
      <c r="P23" s="148" t="s">
        <v>166</v>
      </c>
      <c r="Q23" s="140">
        <f t="shared" si="5"/>
        <v>0</v>
      </c>
    </row>
    <row r="24" spans="2:17" ht="18" customHeight="1" x14ac:dyDescent="0.4">
      <c r="B24" s="285"/>
      <c r="C24" s="291">
        <v>3.2</v>
      </c>
      <c r="D24" s="293">
        <v>0.154</v>
      </c>
      <c r="E24" s="293"/>
      <c r="F24" s="141"/>
      <c r="G24" s="141"/>
      <c r="H24" s="149">
        <f t="shared" si="0"/>
        <v>0</v>
      </c>
      <c r="I24" s="150">
        <f t="shared" si="1"/>
        <v>0</v>
      </c>
      <c r="J24" s="150">
        <f t="shared" si="2"/>
        <v>0</v>
      </c>
      <c r="K24" s="151">
        <f t="shared" si="3"/>
        <v>0</v>
      </c>
      <c r="L24" s="152">
        <f>C24*F24</f>
        <v>0</v>
      </c>
      <c r="M24" s="152">
        <f>C24*G24</f>
        <v>0</v>
      </c>
      <c r="N24" s="153">
        <f t="shared" si="4"/>
        <v>0</v>
      </c>
      <c r="O24" s="147" t="s">
        <v>166</v>
      </c>
      <c r="P24" s="148"/>
      <c r="Q24" s="140">
        <f t="shared" si="5"/>
        <v>0</v>
      </c>
    </row>
    <row r="25" spans="2:17" ht="18" customHeight="1" x14ac:dyDescent="0.4">
      <c r="B25" s="285"/>
      <c r="C25" s="287"/>
      <c r="D25" s="300">
        <f>D24*130/77</f>
        <v>0.26</v>
      </c>
      <c r="E25" s="301"/>
      <c r="F25" s="141"/>
      <c r="G25" s="141"/>
      <c r="H25" s="157">
        <f t="shared" si="0"/>
        <v>0</v>
      </c>
      <c r="I25" s="143">
        <f t="shared" si="1"/>
        <v>0</v>
      </c>
      <c r="J25" s="143">
        <f t="shared" si="2"/>
        <v>0</v>
      </c>
      <c r="K25" s="158">
        <f t="shared" si="3"/>
        <v>0</v>
      </c>
      <c r="L25" s="145">
        <f>C24*F25</f>
        <v>0</v>
      </c>
      <c r="M25" s="145">
        <f>C24*G25</f>
        <v>0</v>
      </c>
      <c r="N25" s="159">
        <f t="shared" si="4"/>
        <v>0</v>
      </c>
      <c r="O25" s="147"/>
      <c r="P25" s="148" t="s">
        <v>166</v>
      </c>
      <c r="Q25" s="140">
        <f t="shared" si="5"/>
        <v>0</v>
      </c>
    </row>
    <row r="26" spans="2:17" ht="18" customHeight="1" x14ac:dyDescent="0.4">
      <c r="B26" s="285"/>
      <c r="C26" s="291">
        <v>4</v>
      </c>
      <c r="D26" s="302">
        <v>0.17</v>
      </c>
      <c r="E26" s="302"/>
      <c r="F26" s="141"/>
      <c r="G26" s="141"/>
      <c r="H26" s="149">
        <f t="shared" si="0"/>
        <v>0</v>
      </c>
      <c r="I26" s="150">
        <f t="shared" si="1"/>
        <v>0</v>
      </c>
      <c r="J26" s="150">
        <f t="shared" si="2"/>
        <v>0</v>
      </c>
      <c r="K26" s="151">
        <f t="shared" si="3"/>
        <v>0</v>
      </c>
      <c r="L26" s="152">
        <f>C26*F26</f>
        <v>0</v>
      </c>
      <c r="M26" s="152">
        <f>C26*G26</f>
        <v>0</v>
      </c>
      <c r="N26" s="153">
        <f t="shared" si="4"/>
        <v>0</v>
      </c>
      <c r="O26" s="147" t="s">
        <v>166</v>
      </c>
      <c r="P26" s="148"/>
      <c r="Q26" s="160"/>
    </row>
    <row r="27" spans="2:17" ht="18" customHeight="1" x14ac:dyDescent="0.4">
      <c r="B27" s="285"/>
      <c r="C27" s="287"/>
      <c r="D27" s="289">
        <f>D26*130/85</f>
        <v>0.26</v>
      </c>
      <c r="E27" s="290"/>
      <c r="F27" s="141"/>
      <c r="G27" s="141"/>
      <c r="H27" s="142">
        <f t="shared" si="0"/>
        <v>0</v>
      </c>
      <c r="I27" s="143">
        <f t="shared" si="1"/>
        <v>0</v>
      </c>
      <c r="J27" s="143">
        <f t="shared" si="2"/>
        <v>0</v>
      </c>
      <c r="K27" s="144">
        <f t="shared" si="3"/>
        <v>0</v>
      </c>
      <c r="L27" s="145">
        <f>C26*F27</f>
        <v>0</v>
      </c>
      <c r="M27" s="145">
        <f>C26*G27</f>
        <v>0</v>
      </c>
      <c r="N27" s="146">
        <f t="shared" si="4"/>
        <v>0</v>
      </c>
      <c r="O27" s="147"/>
      <c r="P27" s="148" t="s">
        <v>166</v>
      </c>
      <c r="Q27" s="160"/>
    </row>
    <row r="28" spans="2:17" ht="18" customHeight="1" x14ac:dyDescent="0.4">
      <c r="B28" s="285"/>
      <c r="C28" s="291">
        <v>5</v>
      </c>
      <c r="D28" s="293">
        <v>0.2</v>
      </c>
      <c r="E28" s="293"/>
      <c r="F28" s="141"/>
      <c r="G28" s="141"/>
      <c r="H28" s="149">
        <f t="shared" si="0"/>
        <v>0</v>
      </c>
      <c r="I28" s="150">
        <f t="shared" si="1"/>
        <v>0</v>
      </c>
      <c r="J28" s="150">
        <f t="shared" si="2"/>
        <v>0</v>
      </c>
      <c r="K28" s="151">
        <f t="shared" si="3"/>
        <v>0</v>
      </c>
      <c r="L28" s="152">
        <f>C28*F28</f>
        <v>0</v>
      </c>
      <c r="M28" s="152">
        <f>C28*G28</f>
        <v>0</v>
      </c>
      <c r="N28" s="153">
        <f t="shared" si="4"/>
        <v>0</v>
      </c>
      <c r="O28" s="147" t="s">
        <v>166</v>
      </c>
      <c r="P28" s="148"/>
      <c r="Q28" s="160"/>
    </row>
    <row r="29" spans="2:17" ht="18" customHeight="1" x14ac:dyDescent="0.4">
      <c r="B29" s="285"/>
      <c r="C29" s="287"/>
      <c r="D29" s="289">
        <f>D28*130/100</f>
        <v>0.26</v>
      </c>
      <c r="E29" s="290"/>
      <c r="F29" s="141"/>
      <c r="G29" s="141"/>
      <c r="H29" s="142">
        <f t="shared" si="0"/>
        <v>0</v>
      </c>
      <c r="I29" s="143">
        <f t="shared" si="1"/>
        <v>0</v>
      </c>
      <c r="J29" s="143">
        <f t="shared" si="2"/>
        <v>0</v>
      </c>
      <c r="K29" s="144">
        <f t="shared" si="3"/>
        <v>0</v>
      </c>
      <c r="L29" s="145">
        <f>C28*F29</f>
        <v>0</v>
      </c>
      <c r="M29" s="145">
        <f>C28*G29</f>
        <v>0</v>
      </c>
      <c r="N29" s="146">
        <f t="shared" si="4"/>
        <v>0</v>
      </c>
      <c r="O29" s="147"/>
      <c r="P29" s="148" t="s">
        <v>166</v>
      </c>
      <c r="Q29" s="160"/>
    </row>
    <row r="30" spans="2:17" ht="18" customHeight="1" x14ac:dyDescent="0.4">
      <c r="B30" s="285"/>
      <c r="C30" s="291">
        <v>6</v>
      </c>
      <c r="D30" s="295">
        <v>0.2</v>
      </c>
      <c r="E30" s="295"/>
      <c r="F30" s="141"/>
      <c r="G30" s="141"/>
      <c r="H30" s="161">
        <f t="shared" si="0"/>
        <v>0</v>
      </c>
      <c r="I30" s="150">
        <f t="shared" si="1"/>
        <v>0</v>
      </c>
      <c r="J30" s="150">
        <f t="shared" si="2"/>
        <v>0</v>
      </c>
      <c r="K30" s="162">
        <f t="shared" si="3"/>
        <v>0</v>
      </c>
      <c r="L30" s="152">
        <f>C30*F30</f>
        <v>0</v>
      </c>
      <c r="M30" s="152">
        <f>C30*G30</f>
        <v>0</v>
      </c>
      <c r="N30" s="163">
        <f t="shared" si="4"/>
        <v>0</v>
      </c>
      <c r="O30" s="147" t="s">
        <v>166</v>
      </c>
      <c r="P30" s="148"/>
      <c r="Q30" s="160"/>
    </row>
    <row r="31" spans="2:17" ht="18" customHeight="1" thickBot="1" x14ac:dyDescent="0.45">
      <c r="B31" s="286"/>
      <c r="C31" s="294"/>
      <c r="D31" s="296">
        <f>D30*130/110*(1.1)</f>
        <v>0.26</v>
      </c>
      <c r="E31" s="297"/>
      <c r="F31" s="164"/>
      <c r="G31" s="164"/>
      <c r="H31" s="165">
        <f t="shared" si="0"/>
        <v>0</v>
      </c>
      <c r="I31" s="166">
        <f t="shared" si="1"/>
        <v>0</v>
      </c>
      <c r="J31" s="166">
        <f t="shared" si="2"/>
        <v>0</v>
      </c>
      <c r="K31" s="167">
        <f t="shared" si="3"/>
        <v>0</v>
      </c>
      <c r="L31" s="168">
        <f>C30*F31</f>
        <v>0</v>
      </c>
      <c r="M31" s="168">
        <f>C30*G31</f>
        <v>0</v>
      </c>
      <c r="N31" s="169">
        <f t="shared" si="4"/>
        <v>0</v>
      </c>
      <c r="O31" s="129"/>
      <c r="P31" s="130" t="s">
        <v>166</v>
      </c>
      <c r="Q31" s="160"/>
    </row>
    <row r="32" spans="2:17" ht="18" customHeight="1" x14ac:dyDescent="0.4">
      <c r="B32" s="284" t="s">
        <v>167</v>
      </c>
      <c r="C32" s="281">
        <v>4</v>
      </c>
      <c r="D32" s="280">
        <f>0.68*200/1000</f>
        <v>0.13600000000000001</v>
      </c>
      <c r="E32" s="280"/>
      <c r="F32" s="132"/>
      <c r="G32" s="132"/>
      <c r="H32" s="170">
        <f t="shared" si="0"/>
        <v>0</v>
      </c>
      <c r="I32" s="171">
        <f t="shared" si="1"/>
        <v>0</v>
      </c>
      <c r="J32" s="171">
        <f t="shared" si="2"/>
        <v>0</v>
      </c>
      <c r="K32" s="172">
        <f t="shared" si="3"/>
        <v>0</v>
      </c>
      <c r="L32" s="173">
        <f>C32*F32</f>
        <v>0</v>
      </c>
      <c r="M32" s="173">
        <f>C32*G32</f>
        <v>0</v>
      </c>
      <c r="N32" s="174">
        <f t="shared" si="4"/>
        <v>0</v>
      </c>
      <c r="O32" s="138" t="s">
        <v>166</v>
      </c>
      <c r="P32" s="139"/>
      <c r="Q32" s="160"/>
    </row>
    <row r="33" spans="2:17" ht="18" customHeight="1" x14ac:dyDescent="0.4">
      <c r="B33" s="285"/>
      <c r="C33" s="287"/>
      <c r="D33" s="303">
        <f>0.68*200/1000*(115/72)</f>
        <v>0.21722222222222226</v>
      </c>
      <c r="E33" s="303"/>
      <c r="F33" s="141"/>
      <c r="G33" s="141"/>
      <c r="H33" s="175">
        <f t="shared" si="0"/>
        <v>0</v>
      </c>
      <c r="I33" s="176">
        <f t="shared" si="1"/>
        <v>0</v>
      </c>
      <c r="J33" s="176">
        <f t="shared" si="2"/>
        <v>0</v>
      </c>
      <c r="K33" s="158">
        <f t="shared" si="3"/>
        <v>0</v>
      </c>
      <c r="L33" s="177">
        <f>C32*F33</f>
        <v>0</v>
      </c>
      <c r="M33" s="177">
        <f>C32*G33</f>
        <v>0</v>
      </c>
      <c r="N33" s="159">
        <f t="shared" si="4"/>
        <v>0</v>
      </c>
      <c r="O33" s="147"/>
      <c r="P33" s="148" t="s">
        <v>166</v>
      </c>
      <c r="Q33" s="160"/>
    </row>
    <row r="34" spans="2:17" ht="18" customHeight="1" x14ac:dyDescent="0.4">
      <c r="B34" s="285"/>
      <c r="C34" s="291">
        <v>5</v>
      </c>
      <c r="D34" s="304">
        <f>0.76*200/1000</f>
        <v>0.152</v>
      </c>
      <c r="E34" s="304"/>
      <c r="F34" s="141"/>
      <c r="G34" s="141"/>
      <c r="H34" s="178">
        <f t="shared" si="0"/>
        <v>0</v>
      </c>
      <c r="I34" s="179">
        <f t="shared" si="1"/>
        <v>0</v>
      </c>
      <c r="J34" s="179">
        <f t="shared" si="2"/>
        <v>0</v>
      </c>
      <c r="K34" s="180">
        <f t="shared" si="3"/>
        <v>0</v>
      </c>
      <c r="L34" s="181">
        <f>C34*F34</f>
        <v>0</v>
      </c>
      <c r="M34" s="181">
        <f>C34*G34</f>
        <v>0</v>
      </c>
      <c r="N34" s="182">
        <f t="shared" si="4"/>
        <v>0</v>
      </c>
      <c r="O34" s="147" t="s">
        <v>166</v>
      </c>
      <c r="P34" s="148"/>
      <c r="Q34" s="160"/>
    </row>
    <row r="35" spans="2:17" ht="18" customHeight="1" x14ac:dyDescent="0.4">
      <c r="B35" s="285"/>
      <c r="C35" s="287"/>
      <c r="D35" s="300">
        <f>0.76*200/1000*(133/84)</f>
        <v>0.24066666666666664</v>
      </c>
      <c r="E35" s="301"/>
      <c r="F35" s="141"/>
      <c r="G35" s="141"/>
      <c r="H35" s="157">
        <f t="shared" si="0"/>
        <v>0</v>
      </c>
      <c r="I35" s="176">
        <f t="shared" si="1"/>
        <v>0</v>
      </c>
      <c r="J35" s="176">
        <f t="shared" si="2"/>
        <v>0</v>
      </c>
      <c r="K35" s="158">
        <f t="shared" si="3"/>
        <v>0</v>
      </c>
      <c r="L35" s="177">
        <f>C34*F35</f>
        <v>0</v>
      </c>
      <c r="M35" s="177">
        <f>C34*G35</f>
        <v>0</v>
      </c>
      <c r="N35" s="159">
        <f t="shared" si="4"/>
        <v>0</v>
      </c>
      <c r="O35" s="147"/>
      <c r="P35" s="148" t="s">
        <v>166</v>
      </c>
      <c r="Q35" s="160"/>
    </row>
    <row r="36" spans="2:17" ht="18" customHeight="1" x14ac:dyDescent="0.4">
      <c r="B36" s="285"/>
      <c r="C36" s="291">
        <v>6</v>
      </c>
      <c r="D36" s="292">
        <f>0.98*200/1000</f>
        <v>0.19600000000000001</v>
      </c>
      <c r="E36" s="292"/>
      <c r="F36" s="141"/>
      <c r="G36" s="141"/>
      <c r="H36" s="149">
        <f t="shared" si="0"/>
        <v>0</v>
      </c>
      <c r="I36" s="179">
        <f t="shared" si="1"/>
        <v>0</v>
      </c>
      <c r="J36" s="179">
        <f t="shared" si="2"/>
        <v>0</v>
      </c>
      <c r="K36" s="151">
        <f t="shared" si="3"/>
        <v>0</v>
      </c>
      <c r="L36" s="181">
        <f>C36*F36</f>
        <v>0</v>
      </c>
      <c r="M36" s="181">
        <f>C36*G36</f>
        <v>0</v>
      </c>
      <c r="N36" s="153">
        <f t="shared" si="4"/>
        <v>0</v>
      </c>
      <c r="O36" s="147" t="s">
        <v>166</v>
      </c>
      <c r="P36" s="148"/>
      <c r="Q36" s="160"/>
    </row>
    <row r="37" spans="2:17" ht="18" customHeight="1" thickBot="1" x14ac:dyDescent="0.45">
      <c r="B37" s="286"/>
      <c r="C37" s="294"/>
      <c r="D37" s="305">
        <f>0.98*200/1000*(133/103)</f>
        <v>0.25308737864077674</v>
      </c>
      <c r="E37" s="306"/>
      <c r="F37" s="164"/>
      <c r="G37" s="164"/>
      <c r="H37" s="183">
        <f t="shared" si="0"/>
        <v>0</v>
      </c>
      <c r="I37" s="184">
        <f t="shared" si="1"/>
        <v>0</v>
      </c>
      <c r="J37" s="184">
        <f t="shared" si="2"/>
        <v>0</v>
      </c>
      <c r="K37" s="185">
        <f t="shared" si="3"/>
        <v>0</v>
      </c>
      <c r="L37" s="186">
        <f>C36*F37</f>
        <v>0</v>
      </c>
      <c r="M37" s="186">
        <f>C36*G37</f>
        <v>0</v>
      </c>
      <c r="N37" s="187">
        <f t="shared" si="4"/>
        <v>0</v>
      </c>
      <c r="O37" s="129"/>
      <c r="P37" s="130" t="s">
        <v>166</v>
      </c>
      <c r="Q37" s="160"/>
    </row>
    <row r="38" spans="2:17" ht="18" customHeight="1" x14ac:dyDescent="0.4">
      <c r="B38" s="284" t="s">
        <v>168</v>
      </c>
      <c r="C38" s="281">
        <v>4</v>
      </c>
      <c r="D38" s="280">
        <f>0.73*200/1000</f>
        <v>0.14599999999999999</v>
      </c>
      <c r="E38" s="280"/>
      <c r="F38" s="132"/>
      <c r="G38" s="132"/>
      <c r="H38" s="170">
        <f t="shared" si="0"/>
        <v>0</v>
      </c>
      <c r="I38" s="171">
        <f t="shared" si="1"/>
        <v>0</v>
      </c>
      <c r="J38" s="171">
        <f t="shared" si="2"/>
        <v>0</v>
      </c>
      <c r="K38" s="172">
        <f t="shared" si="3"/>
        <v>0</v>
      </c>
      <c r="L38" s="173">
        <f>C38*F38</f>
        <v>0</v>
      </c>
      <c r="M38" s="173">
        <f>C38*G38</f>
        <v>0</v>
      </c>
      <c r="N38" s="174">
        <f t="shared" si="4"/>
        <v>0</v>
      </c>
      <c r="O38" s="138" t="s">
        <v>166</v>
      </c>
      <c r="P38" s="139"/>
      <c r="Q38" s="160"/>
    </row>
    <row r="39" spans="2:17" ht="18" customHeight="1" x14ac:dyDescent="0.4">
      <c r="B39" s="285"/>
      <c r="C39" s="287"/>
      <c r="D39" s="303">
        <f>0.73*200/1000*(121/80)</f>
        <v>0.22082499999999999</v>
      </c>
      <c r="E39" s="303"/>
      <c r="F39" s="141"/>
      <c r="G39" s="141"/>
      <c r="H39" s="175">
        <f t="shared" si="0"/>
        <v>0</v>
      </c>
      <c r="I39" s="176">
        <f t="shared" si="1"/>
        <v>0</v>
      </c>
      <c r="J39" s="176">
        <f t="shared" si="2"/>
        <v>0</v>
      </c>
      <c r="K39" s="158">
        <f t="shared" si="3"/>
        <v>0</v>
      </c>
      <c r="L39" s="177">
        <f>C38*F39</f>
        <v>0</v>
      </c>
      <c r="M39" s="177">
        <f>C38*G39</f>
        <v>0</v>
      </c>
      <c r="N39" s="159">
        <f t="shared" si="4"/>
        <v>0</v>
      </c>
      <c r="O39" s="147"/>
      <c r="P39" s="148" t="s">
        <v>166</v>
      </c>
      <c r="Q39" s="160"/>
    </row>
    <row r="40" spans="2:17" ht="18" customHeight="1" x14ac:dyDescent="0.4">
      <c r="B40" s="285"/>
      <c r="C40" s="291">
        <v>5</v>
      </c>
      <c r="D40" s="304">
        <f>0.89*200/1000</f>
        <v>0.17799999999999999</v>
      </c>
      <c r="E40" s="304"/>
      <c r="F40" s="141"/>
      <c r="G40" s="141"/>
      <c r="H40" s="178">
        <f t="shared" si="0"/>
        <v>0</v>
      </c>
      <c r="I40" s="179">
        <f t="shared" si="1"/>
        <v>0</v>
      </c>
      <c r="J40" s="179">
        <f t="shared" si="2"/>
        <v>0</v>
      </c>
      <c r="K40" s="180">
        <f t="shared" si="3"/>
        <v>0</v>
      </c>
      <c r="L40" s="181">
        <f>C40*F40</f>
        <v>0</v>
      </c>
      <c r="M40" s="181">
        <f>C40*G40</f>
        <v>0</v>
      </c>
      <c r="N40" s="182">
        <f t="shared" si="4"/>
        <v>0</v>
      </c>
      <c r="O40" s="147" t="s">
        <v>166</v>
      </c>
      <c r="P40" s="148"/>
      <c r="Q40" s="160"/>
    </row>
    <row r="41" spans="2:17" ht="18" customHeight="1" x14ac:dyDescent="0.4">
      <c r="B41" s="285"/>
      <c r="C41" s="287"/>
      <c r="D41" s="300">
        <f>0.89*200/1000*(152/100)</f>
        <v>0.27055999999999997</v>
      </c>
      <c r="E41" s="301"/>
      <c r="F41" s="141"/>
      <c r="G41" s="141"/>
      <c r="H41" s="157">
        <f t="shared" si="0"/>
        <v>0</v>
      </c>
      <c r="I41" s="176">
        <f t="shared" si="1"/>
        <v>0</v>
      </c>
      <c r="J41" s="176">
        <f t="shared" si="2"/>
        <v>0</v>
      </c>
      <c r="K41" s="158">
        <f t="shared" si="3"/>
        <v>0</v>
      </c>
      <c r="L41" s="177">
        <f>C40*F41</f>
        <v>0</v>
      </c>
      <c r="M41" s="177">
        <f>C40*G41</f>
        <v>0</v>
      </c>
      <c r="N41" s="159">
        <f t="shared" si="4"/>
        <v>0</v>
      </c>
      <c r="O41" s="147"/>
      <c r="P41" s="148" t="s">
        <v>166</v>
      </c>
      <c r="Q41" s="160"/>
    </row>
    <row r="42" spans="2:17" ht="18" customHeight="1" x14ac:dyDescent="0.4">
      <c r="B42" s="285"/>
      <c r="C42" s="291">
        <v>6</v>
      </c>
      <c r="D42" s="302">
        <f>1*200/1000</f>
        <v>0.2</v>
      </c>
      <c r="E42" s="302"/>
      <c r="F42" s="141"/>
      <c r="G42" s="141"/>
      <c r="H42" s="149">
        <f t="shared" si="0"/>
        <v>0</v>
      </c>
      <c r="I42" s="179">
        <f t="shared" si="1"/>
        <v>0</v>
      </c>
      <c r="J42" s="179">
        <f t="shared" si="2"/>
        <v>0</v>
      </c>
      <c r="K42" s="151">
        <f t="shared" si="3"/>
        <v>0</v>
      </c>
      <c r="L42" s="181">
        <f>C42*F42</f>
        <v>0</v>
      </c>
      <c r="M42" s="181">
        <f>C42*G42</f>
        <v>0</v>
      </c>
      <c r="N42" s="153">
        <f t="shared" si="4"/>
        <v>0</v>
      </c>
      <c r="O42" s="147" t="s">
        <v>166</v>
      </c>
      <c r="P42" s="148"/>
      <c r="Q42" s="160"/>
    </row>
    <row r="43" spans="2:17" ht="18" customHeight="1" thickBot="1" x14ac:dyDescent="0.45">
      <c r="B43" s="286"/>
      <c r="C43" s="294"/>
      <c r="D43" s="305">
        <f>1*200/1000*(152/110)</f>
        <v>0.27636363636363637</v>
      </c>
      <c r="E43" s="306"/>
      <c r="F43" s="164"/>
      <c r="G43" s="164"/>
      <c r="H43" s="183">
        <f t="shared" si="0"/>
        <v>0</v>
      </c>
      <c r="I43" s="184">
        <f t="shared" si="1"/>
        <v>0</v>
      </c>
      <c r="J43" s="184">
        <f t="shared" si="2"/>
        <v>0</v>
      </c>
      <c r="K43" s="185">
        <f t="shared" si="3"/>
        <v>0</v>
      </c>
      <c r="L43" s="186">
        <f>C42*F43</f>
        <v>0</v>
      </c>
      <c r="M43" s="186">
        <f>C42*G43</f>
        <v>0</v>
      </c>
      <c r="N43" s="187">
        <f t="shared" si="4"/>
        <v>0</v>
      </c>
      <c r="O43" s="129"/>
      <c r="P43" s="130" t="s">
        <v>166</v>
      </c>
      <c r="Q43" s="160"/>
    </row>
    <row r="44" spans="2:17" ht="18" customHeight="1" x14ac:dyDescent="0.4">
      <c r="B44" s="276" t="s">
        <v>169</v>
      </c>
      <c r="C44" s="281">
        <v>2</v>
      </c>
      <c r="D44" s="309">
        <f>0.6*200/1000*1.1</f>
        <v>0.13200000000000001</v>
      </c>
      <c r="E44" s="310"/>
      <c r="F44" s="132"/>
      <c r="G44" s="132"/>
      <c r="H44" s="188">
        <f t="shared" si="0"/>
        <v>0</v>
      </c>
      <c r="I44" s="171">
        <f t="shared" si="1"/>
        <v>0</v>
      </c>
      <c r="J44" s="171">
        <f t="shared" si="2"/>
        <v>0</v>
      </c>
      <c r="K44" s="189">
        <f t="shared" si="3"/>
        <v>0</v>
      </c>
      <c r="L44" s="173">
        <f>C44*F44</f>
        <v>0</v>
      </c>
      <c r="M44" s="173">
        <f>C44*G44</f>
        <v>0</v>
      </c>
      <c r="N44" s="190">
        <f t="shared" si="4"/>
        <v>0</v>
      </c>
      <c r="O44" s="138" t="s">
        <v>166</v>
      </c>
      <c r="P44" s="139"/>
      <c r="Q44" s="140">
        <f t="shared" ref="Q44:Q51" si="6">IF(H44&gt;0,1,0)</f>
        <v>0</v>
      </c>
    </row>
    <row r="45" spans="2:17" ht="18" customHeight="1" x14ac:dyDescent="0.4">
      <c r="B45" s="307"/>
      <c r="C45" s="287"/>
      <c r="D45" s="311">
        <f>0.8*200/1000*1.1</f>
        <v>0.17600000000000002</v>
      </c>
      <c r="E45" s="312"/>
      <c r="F45" s="141"/>
      <c r="G45" s="141"/>
      <c r="H45" s="154">
        <f t="shared" si="0"/>
        <v>0</v>
      </c>
      <c r="I45" s="143">
        <f t="shared" si="1"/>
        <v>0</v>
      </c>
      <c r="J45" s="143">
        <f t="shared" si="2"/>
        <v>0</v>
      </c>
      <c r="K45" s="155">
        <f t="shared" si="3"/>
        <v>0</v>
      </c>
      <c r="L45" s="145">
        <f>C44*F45</f>
        <v>0</v>
      </c>
      <c r="M45" s="145">
        <f>C44*G45</f>
        <v>0</v>
      </c>
      <c r="N45" s="156">
        <f t="shared" si="4"/>
        <v>0</v>
      </c>
      <c r="O45" s="147"/>
      <c r="P45" s="148" t="s">
        <v>166</v>
      </c>
      <c r="Q45" s="140">
        <f t="shared" si="6"/>
        <v>0</v>
      </c>
    </row>
    <row r="46" spans="2:17" ht="18" customHeight="1" x14ac:dyDescent="0.4">
      <c r="B46" s="308"/>
      <c r="C46" s="291">
        <v>2.5</v>
      </c>
      <c r="D46" s="313">
        <f>0.73*200/1000*1.1</f>
        <v>0.16059999999999999</v>
      </c>
      <c r="E46" s="314"/>
      <c r="F46" s="141"/>
      <c r="G46" s="141"/>
      <c r="H46" s="191">
        <f t="shared" si="0"/>
        <v>0</v>
      </c>
      <c r="I46" s="179">
        <f t="shared" si="1"/>
        <v>0</v>
      </c>
      <c r="J46" s="179">
        <f t="shared" si="2"/>
        <v>0</v>
      </c>
      <c r="K46" s="192">
        <f t="shared" si="3"/>
        <v>0</v>
      </c>
      <c r="L46" s="181">
        <f>C46*F46</f>
        <v>0</v>
      </c>
      <c r="M46" s="181">
        <f>C46*G46</f>
        <v>0</v>
      </c>
      <c r="N46" s="193">
        <f t="shared" si="4"/>
        <v>0</v>
      </c>
      <c r="O46" s="147" t="s">
        <v>166</v>
      </c>
      <c r="P46" s="148"/>
      <c r="Q46" s="140">
        <f t="shared" si="6"/>
        <v>0</v>
      </c>
    </row>
    <row r="47" spans="2:17" ht="18" customHeight="1" x14ac:dyDescent="0.4">
      <c r="B47" s="308"/>
      <c r="C47" s="287"/>
      <c r="D47" s="311">
        <f>1.4*200/1000*1.1</f>
        <v>0.30800000000000005</v>
      </c>
      <c r="E47" s="312"/>
      <c r="F47" s="141"/>
      <c r="G47" s="141"/>
      <c r="H47" s="154">
        <f t="shared" si="0"/>
        <v>0</v>
      </c>
      <c r="I47" s="143">
        <f t="shared" si="1"/>
        <v>0</v>
      </c>
      <c r="J47" s="143">
        <f t="shared" si="2"/>
        <v>0</v>
      </c>
      <c r="K47" s="155">
        <f t="shared" si="3"/>
        <v>0</v>
      </c>
      <c r="L47" s="145">
        <f>C46*F47</f>
        <v>0</v>
      </c>
      <c r="M47" s="145">
        <f>C46*G47</f>
        <v>0</v>
      </c>
      <c r="N47" s="156">
        <f t="shared" si="4"/>
        <v>0</v>
      </c>
      <c r="O47" s="147"/>
      <c r="P47" s="148" t="s">
        <v>166</v>
      </c>
      <c r="Q47" s="140">
        <f t="shared" si="6"/>
        <v>0</v>
      </c>
    </row>
    <row r="48" spans="2:17" ht="18" customHeight="1" x14ac:dyDescent="0.4">
      <c r="B48" s="308"/>
      <c r="C48" s="291">
        <v>3</v>
      </c>
      <c r="D48" s="313">
        <f>0.73*200/1000*1.1</f>
        <v>0.16059999999999999</v>
      </c>
      <c r="E48" s="314"/>
      <c r="F48" s="141"/>
      <c r="G48" s="141"/>
      <c r="H48" s="191">
        <f t="shared" si="0"/>
        <v>0</v>
      </c>
      <c r="I48" s="179">
        <f t="shared" si="1"/>
        <v>0</v>
      </c>
      <c r="J48" s="179">
        <f t="shared" si="2"/>
        <v>0</v>
      </c>
      <c r="K48" s="192">
        <f t="shared" si="3"/>
        <v>0</v>
      </c>
      <c r="L48" s="181">
        <f>C48*F48</f>
        <v>0</v>
      </c>
      <c r="M48" s="181">
        <f>C48*G48</f>
        <v>0</v>
      </c>
      <c r="N48" s="193">
        <f t="shared" si="4"/>
        <v>0</v>
      </c>
      <c r="O48" s="147" t="s">
        <v>166</v>
      </c>
      <c r="P48" s="148"/>
      <c r="Q48" s="140">
        <f t="shared" si="6"/>
        <v>0</v>
      </c>
    </row>
    <row r="49" spans="2:17" ht="18" customHeight="1" x14ac:dyDescent="0.4">
      <c r="B49" s="308"/>
      <c r="C49" s="287"/>
      <c r="D49" s="311">
        <f>1.4*200/1000*1.1</f>
        <v>0.30800000000000005</v>
      </c>
      <c r="E49" s="312"/>
      <c r="F49" s="141"/>
      <c r="G49" s="141"/>
      <c r="H49" s="154">
        <f t="shared" si="0"/>
        <v>0</v>
      </c>
      <c r="I49" s="143">
        <f t="shared" si="1"/>
        <v>0</v>
      </c>
      <c r="J49" s="143">
        <f t="shared" si="2"/>
        <v>0</v>
      </c>
      <c r="K49" s="155">
        <f t="shared" si="3"/>
        <v>0</v>
      </c>
      <c r="L49" s="145">
        <f>C48*F49</f>
        <v>0</v>
      </c>
      <c r="M49" s="145">
        <f>C48*G49</f>
        <v>0</v>
      </c>
      <c r="N49" s="156">
        <f t="shared" si="4"/>
        <v>0</v>
      </c>
      <c r="O49" s="147"/>
      <c r="P49" s="148" t="s">
        <v>166</v>
      </c>
      <c r="Q49" s="140">
        <f t="shared" si="6"/>
        <v>0</v>
      </c>
    </row>
    <row r="50" spans="2:17" ht="18" customHeight="1" x14ac:dyDescent="0.4">
      <c r="B50" s="308"/>
      <c r="C50" s="291">
        <v>3.2</v>
      </c>
      <c r="D50" s="313">
        <f>0.81*200/1000*1.1</f>
        <v>0.17820000000000003</v>
      </c>
      <c r="E50" s="314"/>
      <c r="F50" s="141"/>
      <c r="G50" s="141"/>
      <c r="H50" s="191">
        <f t="shared" si="0"/>
        <v>0</v>
      </c>
      <c r="I50" s="179">
        <f t="shared" si="1"/>
        <v>0</v>
      </c>
      <c r="J50" s="179">
        <f t="shared" si="2"/>
        <v>0</v>
      </c>
      <c r="K50" s="192">
        <f t="shared" si="3"/>
        <v>0</v>
      </c>
      <c r="L50" s="181">
        <f>C50*F50</f>
        <v>0</v>
      </c>
      <c r="M50" s="181">
        <f>C50*G50</f>
        <v>0</v>
      </c>
      <c r="N50" s="193">
        <f t="shared" si="4"/>
        <v>0</v>
      </c>
      <c r="O50" s="147" t="s">
        <v>166</v>
      </c>
      <c r="P50" s="148"/>
      <c r="Q50" s="140">
        <f t="shared" si="6"/>
        <v>0</v>
      </c>
    </row>
    <row r="51" spans="2:17" ht="18" customHeight="1" x14ac:dyDescent="0.4">
      <c r="B51" s="308"/>
      <c r="C51" s="287"/>
      <c r="D51" s="311">
        <f>1.4*200/1000*1.1</f>
        <v>0.30800000000000005</v>
      </c>
      <c r="E51" s="312"/>
      <c r="F51" s="141"/>
      <c r="G51" s="141"/>
      <c r="H51" s="154">
        <f t="shared" si="0"/>
        <v>0</v>
      </c>
      <c r="I51" s="143">
        <f t="shared" si="1"/>
        <v>0</v>
      </c>
      <c r="J51" s="143">
        <f t="shared" si="2"/>
        <v>0</v>
      </c>
      <c r="K51" s="155">
        <f t="shared" si="3"/>
        <v>0</v>
      </c>
      <c r="L51" s="145">
        <f>C50*F51</f>
        <v>0</v>
      </c>
      <c r="M51" s="145">
        <f>C50*G51</f>
        <v>0</v>
      </c>
      <c r="N51" s="156">
        <f t="shared" si="4"/>
        <v>0</v>
      </c>
      <c r="O51" s="147"/>
      <c r="P51" s="148" t="s">
        <v>166</v>
      </c>
      <c r="Q51" s="140">
        <f t="shared" si="6"/>
        <v>0</v>
      </c>
    </row>
    <row r="52" spans="2:17" ht="18" customHeight="1" x14ac:dyDescent="0.4">
      <c r="B52" s="308"/>
      <c r="C52" s="291">
        <v>4</v>
      </c>
      <c r="D52" s="313">
        <f>1.1*200/1000*1.1</f>
        <v>0.24200000000000005</v>
      </c>
      <c r="E52" s="314"/>
      <c r="F52" s="141"/>
      <c r="G52" s="141"/>
      <c r="H52" s="191">
        <f t="shared" si="0"/>
        <v>0</v>
      </c>
      <c r="I52" s="179">
        <f t="shared" si="1"/>
        <v>0</v>
      </c>
      <c r="J52" s="179">
        <f t="shared" si="2"/>
        <v>0</v>
      </c>
      <c r="K52" s="192">
        <f t="shared" si="3"/>
        <v>0</v>
      </c>
      <c r="L52" s="181">
        <f>C52*F52</f>
        <v>0</v>
      </c>
      <c r="M52" s="181">
        <f>C52*G52</f>
        <v>0</v>
      </c>
      <c r="N52" s="193">
        <f t="shared" si="4"/>
        <v>0</v>
      </c>
      <c r="O52" s="147" t="s">
        <v>166</v>
      </c>
      <c r="P52" s="148"/>
      <c r="Q52" s="160"/>
    </row>
    <row r="53" spans="2:17" ht="18" customHeight="1" x14ac:dyDescent="0.4">
      <c r="B53" s="308"/>
      <c r="C53" s="287"/>
      <c r="D53" s="311">
        <f>2*200/1000*1.1</f>
        <v>0.44000000000000006</v>
      </c>
      <c r="E53" s="312"/>
      <c r="F53" s="141"/>
      <c r="G53" s="141"/>
      <c r="H53" s="154">
        <f t="shared" si="0"/>
        <v>0</v>
      </c>
      <c r="I53" s="143">
        <f t="shared" si="1"/>
        <v>0</v>
      </c>
      <c r="J53" s="143">
        <f t="shared" si="2"/>
        <v>0</v>
      </c>
      <c r="K53" s="155">
        <f t="shared" si="3"/>
        <v>0</v>
      </c>
      <c r="L53" s="145">
        <f>C52*F53</f>
        <v>0</v>
      </c>
      <c r="M53" s="145">
        <f>C52*G53</f>
        <v>0</v>
      </c>
      <c r="N53" s="156">
        <f t="shared" si="4"/>
        <v>0</v>
      </c>
      <c r="O53" s="147"/>
      <c r="P53" s="148" t="s">
        <v>166</v>
      </c>
      <c r="Q53" s="160"/>
    </row>
    <row r="54" spans="2:17" ht="18" customHeight="1" x14ac:dyDescent="0.4">
      <c r="B54" s="308"/>
      <c r="C54" s="291">
        <v>5</v>
      </c>
      <c r="D54" s="313">
        <f>1.3*200/1000*1.1</f>
        <v>0.28600000000000003</v>
      </c>
      <c r="E54" s="314"/>
      <c r="F54" s="141"/>
      <c r="G54" s="141"/>
      <c r="H54" s="191">
        <f t="shared" si="0"/>
        <v>0</v>
      </c>
      <c r="I54" s="179">
        <f t="shared" si="1"/>
        <v>0</v>
      </c>
      <c r="J54" s="179">
        <f t="shared" si="2"/>
        <v>0</v>
      </c>
      <c r="K54" s="192">
        <f t="shared" si="3"/>
        <v>0</v>
      </c>
      <c r="L54" s="181">
        <f>C54*F54</f>
        <v>0</v>
      </c>
      <c r="M54" s="181">
        <f>C54*G54</f>
        <v>0</v>
      </c>
      <c r="N54" s="193">
        <f>L54+M54</f>
        <v>0</v>
      </c>
      <c r="O54" s="147" t="s">
        <v>166</v>
      </c>
      <c r="P54" s="148"/>
      <c r="Q54" s="160"/>
    </row>
    <row r="55" spans="2:17" ht="18" customHeight="1" x14ac:dyDescent="0.4">
      <c r="B55" s="308"/>
      <c r="C55" s="287"/>
      <c r="D55" s="311">
        <f>2*200/1000*1.1</f>
        <v>0.44000000000000006</v>
      </c>
      <c r="E55" s="312"/>
      <c r="F55" s="141"/>
      <c r="G55" s="141"/>
      <c r="H55" s="154">
        <f t="shared" si="0"/>
        <v>0</v>
      </c>
      <c r="I55" s="143">
        <f t="shared" si="1"/>
        <v>0</v>
      </c>
      <c r="J55" s="143">
        <f t="shared" si="2"/>
        <v>0</v>
      </c>
      <c r="K55" s="155">
        <f t="shared" si="3"/>
        <v>0</v>
      </c>
      <c r="L55" s="145">
        <f>C54*F55</f>
        <v>0</v>
      </c>
      <c r="M55" s="145">
        <f>C54*G55</f>
        <v>0</v>
      </c>
      <c r="N55" s="156">
        <f t="shared" si="4"/>
        <v>0</v>
      </c>
      <c r="O55" s="147"/>
      <c r="P55" s="148" t="s">
        <v>166</v>
      </c>
      <c r="Q55" s="160"/>
    </row>
    <row r="56" spans="2:17" ht="18" customHeight="1" x14ac:dyDescent="0.4">
      <c r="B56" s="308"/>
      <c r="C56" s="291">
        <v>6</v>
      </c>
      <c r="D56" s="313">
        <f>1.4*200/1000*1.1</f>
        <v>0.30800000000000005</v>
      </c>
      <c r="E56" s="314"/>
      <c r="F56" s="141"/>
      <c r="G56" s="141"/>
      <c r="H56" s="191">
        <f t="shared" si="0"/>
        <v>0</v>
      </c>
      <c r="I56" s="179">
        <f t="shared" si="1"/>
        <v>0</v>
      </c>
      <c r="J56" s="179">
        <f t="shared" si="2"/>
        <v>0</v>
      </c>
      <c r="K56" s="192">
        <f t="shared" si="3"/>
        <v>0</v>
      </c>
      <c r="L56" s="181">
        <f>C56*F56</f>
        <v>0</v>
      </c>
      <c r="M56" s="181">
        <f>C56*G56</f>
        <v>0</v>
      </c>
      <c r="N56" s="193">
        <f t="shared" si="4"/>
        <v>0</v>
      </c>
      <c r="O56" s="147" t="s">
        <v>166</v>
      </c>
      <c r="P56" s="148"/>
      <c r="Q56" s="160"/>
    </row>
    <row r="57" spans="2:17" ht="18" customHeight="1" thickBot="1" x14ac:dyDescent="0.45">
      <c r="B57" s="277"/>
      <c r="C57" s="294"/>
      <c r="D57" s="315">
        <f>2*200/1000*1.1</f>
        <v>0.44000000000000006</v>
      </c>
      <c r="E57" s="316"/>
      <c r="F57" s="164"/>
      <c r="G57" s="164"/>
      <c r="H57" s="165">
        <f t="shared" si="0"/>
        <v>0</v>
      </c>
      <c r="I57" s="166">
        <f t="shared" si="1"/>
        <v>0</v>
      </c>
      <c r="J57" s="166">
        <f t="shared" si="2"/>
        <v>0</v>
      </c>
      <c r="K57" s="167">
        <f t="shared" si="3"/>
        <v>0</v>
      </c>
      <c r="L57" s="168">
        <f>C56*F57</f>
        <v>0</v>
      </c>
      <c r="M57" s="168">
        <f>C56*G57</f>
        <v>0</v>
      </c>
      <c r="N57" s="169">
        <f t="shared" si="4"/>
        <v>0</v>
      </c>
      <c r="O57" s="129"/>
      <c r="P57" s="130" t="s">
        <v>166</v>
      </c>
      <c r="Q57" s="160"/>
    </row>
    <row r="58" spans="2:17" ht="18" customHeight="1" x14ac:dyDescent="0.4">
      <c r="B58" s="317" t="s">
        <v>170</v>
      </c>
      <c r="C58" s="319">
        <v>2</v>
      </c>
      <c r="D58" s="320">
        <f>0.85*200/1000*1.1</f>
        <v>0.18700000000000003</v>
      </c>
      <c r="E58" s="321"/>
      <c r="F58" s="194"/>
      <c r="G58" s="194"/>
      <c r="H58" s="195">
        <f t="shared" si="0"/>
        <v>0</v>
      </c>
      <c r="I58" s="196">
        <f t="shared" si="1"/>
        <v>0</v>
      </c>
      <c r="J58" s="196">
        <f t="shared" si="2"/>
        <v>0</v>
      </c>
      <c r="K58" s="197">
        <f t="shared" si="3"/>
        <v>0</v>
      </c>
      <c r="L58" s="198">
        <f>C58*F58</f>
        <v>0</v>
      </c>
      <c r="M58" s="198">
        <f>C58*G58</f>
        <v>0</v>
      </c>
      <c r="N58" s="199">
        <f t="shared" si="4"/>
        <v>0</v>
      </c>
      <c r="O58" s="200" t="s">
        <v>166</v>
      </c>
      <c r="P58" s="201"/>
      <c r="Q58" s="140">
        <f t="shared" ref="Q58:Q65" si="7">IF(H58&gt;0,1,0)</f>
        <v>0</v>
      </c>
    </row>
    <row r="59" spans="2:17" ht="18" customHeight="1" x14ac:dyDescent="0.4">
      <c r="B59" s="307"/>
      <c r="C59" s="287"/>
      <c r="D59" s="311">
        <f>1.5*200/1000*1.1</f>
        <v>0.33</v>
      </c>
      <c r="E59" s="312"/>
      <c r="F59" s="141"/>
      <c r="G59" s="141"/>
      <c r="H59" s="154">
        <f t="shared" si="0"/>
        <v>0</v>
      </c>
      <c r="I59" s="143">
        <f t="shared" si="1"/>
        <v>0</v>
      </c>
      <c r="J59" s="143">
        <f t="shared" si="2"/>
        <v>0</v>
      </c>
      <c r="K59" s="155">
        <f t="shared" si="3"/>
        <v>0</v>
      </c>
      <c r="L59" s="145">
        <f>C58*F59</f>
        <v>0</v>
      </c>
      <c r="M59" s="145">
        <f>C58*G59</f>
        <v>0</v>
      </c>
      <c r="N59" s="156">
        <f t="shared" si="4"/>
        <v>0</v>
      </c>
      <c r="O59" s="147"/>
      <c r="P59" s="148" t="s">
        <v>166</v>
      </c>
      <c r="Q59" s="140">
        <f t="shared" si="7"/>
        <v>0</v>
      </c>
    </row>
    <row r="60" spans="2:17" ht="18" customHeight="1" x14ac:dyDescent="0.4">
      <c r="B60" s="308"/>
      <c r="C60" s="291">
        <v>2.5</v>
      </c>
      <c r="D60" s="313">
        <f>0.94*200/1000*1.1</f>
        <v>0.20680000000000001</v>
      </c>
      <c r="E60" s="314"/>
      <c r="F60" s="141"/>
      <c r="G60" s="141"/>
      <c r="H60" s="191">
        <f t="shared" si="0"/>
        <v>0</v>
      </c>
      <c r="I60" s="179">
        <f t="shared" si="1"/>
        <v>0</v>
      </c>
      <c r="J60" s="179">
        <f t="shared" si="2"/>
        <v>0</v>
      </c>
      <c r="K60" s="192">
        <f t="shared" si="3"/>
        <v>0</v>
      </c>
      <c r="L60" s="181">
        <f>C60*F60</f>
        <v>0</v>
      </c>
      <c r="M60" s="181">
        <f>C60*G60</f>
        <v>0</v>
      </c>
      <c r="N60" s="193">
        <f t="shared" si="4"/>
        <v>0</v>
      </c>
      <c r="O60" s="147" t="s">
        <v>166</v>
      </c>
      <c r="P60" s="148"/>
      <c r="Q60" s="140">
        <f t="shared" si="7"/>
        <v>0</v>
      </c>
    </row>
    <row r="61" spans="2:17" ht="18" customHeight="1" x14ac:dyDescent="0.4">
      <c r="B61" s="308"/>
      <c r="C61" s="287"/>
      <c r="D61" s="311">
        <f>2*200/1000*1.1</f>
        <v>0.44000000000000006</v>
      </c>
      <c r="E61" s="312"/>
      <c r="F61" s="141"/>
      <c r="G61" s="141"/>
      <c r="H61" s="154">
        <f t="shared" si="0"/>
        <v>0</v>
      </c>
      <c r="I61" s="143">
        <f t="shared" si="1"/>
        <v>0</v>
      </c>
      <c r="J61" s="143">
        <f t="shared" si="2"/>
        <v>0</v>
      </c>
      <c r="K61" s="155">
        <f t="shared" si="3"/>
        <v>0</v>
      </c>
      <c r="L61" s="145">
        <f>C60*F61</f>
        <v>0</v>
      </c>
      <c r="M61" s="145">
        <f>C60*G61</f>
        <v>0</v>
      </c>
      <c r="N61" s="156">
        <f t="shared" si="4"/>
        <v>0</v>
      </c>
      <c r="O61" s="147"/>
      <c r="P61" s="148" t="s">
        <v>166</v>
      </c>
      <c r="Q61" s="140">
        <f t="shared" si="7"/>
        <v>0</v>
      </c>
    </row>
    <row r="62" spans="2:17" ht="18" customHeight="1" x14ac:dyDescent="0.4">
      <c r="B62" s="308"/>
      <c r="C62" s="291">
        <v>3</v>
      </c>
      <c r="D62" s="313">
        <f>0.94*200/1000*1.1</f>
        <v>0.20680000000000001</v>
      </c>
      <c r="E62" s="314"/>
      <c r="F62" s="141"/>
      <c r="G62" s="141"/>
      <c r="H62" s="191">
        <f t="shared" si="0"/>
        <v>0</v>
      </c>
      <c r="I62" s="179">
        <f t="shared" si="1"/>
        <v>0</v>
      </c>
      <c r="J62" s="179">
        <f t="shared" si="2"/>
        <v>0</v>
      </c>
      <c r="K62" s="192">
        <f t="shared" si="3"/>
        <v>0</v>
      </c>
      <c r="L62" s="181">
        <f>C62*F62</f>
        <v>0</v>
      </c>
      <c r="M62" s="181">
        <f>C62*G62</f>
        <v>0</v>
      </c>
      <c r="N62" s="193">
        <f t="shared" si="4"/>
        <v>0</v>
      </c>
      <c r="O62" s="147" t="s">
        <v>166</v>
      </c>
      <c r="P62" s="148"/>
      <c r="Q62" s="140">
        <f t="shared" si="7"/>
        <v>0</v>
      </c>
    </row>
    <row r="63" spans="2:17" ht="18" customHeight="1" x14ac:dyDescent="0.4">
      <c r="B63" s="308"/>
      <c r="C63" s="287"/>
      <c r="D63" s="311">
        <f>2*200/1000*1.1</f>
        <v>0.44000000000000006</v>
      </c>
      <c r="E63" s="312"/>
      <c r="F63" s="141"/>
      <c r="G63" s="141"/>
      <c r="H63" s="154">
        <f t="shared" si="0"/>
        <v>0</v>
      </c>
      <c r="I63" s="143">
        <f t="shared" si="1"/>
        <v>0</v>
      </c>
      <c r="J63" s="143">
        <f t="shared" si="2"/>
        <v>0</v>
      </c>
      <c r="K63" s="155">
        <f t="shared" si="3"/>
        <v>0</v>
      </c>
      <c r="L63" s="145">
        <f>C62*F63</f>
        <v>0</v>
      </c>
      <c r="M63" s="145">
        <f>C62*G63</f>
        <v>0</v>
      </c>
      <c r="N63" s="156">
        <f t="shared" si="4"/>
        <v>0</v>
      </c>
      <c r="O63" s="147"/>
      <c r="P63" s="148" t="s">
        <v>166</v>
      </c>
      <c r="Q63" s="140">
        <f t="shared" si="7"/>
        <v>0</v>
      </c>
    </row>
    <row r="64" spans="2:17" ht="18" customHeight="1" x14ac:dyDescent="0.4">
      <c r="B64" s="308"/>
      <c r="C64" s="291">
        <v>3.2</v>
      </c>
      <c r="D64" s="313">
        <f>1.3*200/1000*1.1</f>
        <v>0.28600000000000003</v>
      </c>
      <c r="E64" s="314"/>
      <c r="F64" s="141"/>
      <c r="G64" s="141"/>
      <c r="H64" s="191">
        <f t="shared" si="0"/>
        <v>0</v>
      </c>
      <c r="I64" s="179">
        <f t="shared" si="1"/>
        <v>0</v>
      </c>
      <c r="J64" s="179">
        <f t="shared" si="2"/>
        <v>0</v>
      </c>
      <c r="K64" s="192">
        <f t="shared" si="3"/>
        <v>0</v>
      </c>
      <c r="L64" s="181">
        <f>C64*F64</f>
        <v>0</v>
      </c>
      <c r="M64" s="181">
        <f>C64*G64</f>
        <v>0</v>
      </c>
      <c r="N64" s="193">
        <f t="shared" si="4"/>
        <v>0</v>
      </c>
      <c r="O64" s="147" t="s">
        <v>166</v>
      </c>
      <c r="P64" s="148"/>
      <c r="Q64" s="140">
        <f t="shared" si="7"/>
        <v>0</v>
      </c>
    </row>
    <row r="65" spans="2:31" ht="18" customHeight="1" x14ac:dyDescent="0.4">
      <c r="B65" s="308"/>
      <c r="C65" s="287"/>
      <c r="D65" s="311">
        <f>2*200/1000*1.1</f>
        <v>0.44000000000000006</v>
      </c>
      <c r="E65" s="312"/>
      <c r="F65" s="141"/>
      <c r="G65" s="141"/>
      <c r="H65" s="154">
        <f t="shared" si="0"/>
        <v>0</v>
      </c>
      <c r="I65" s="143">
        <f t="shared" si="1"/>
        <v>0</v>
      </c>
      <c r="J65" s="143">
        <f t="shared" si="2"/>
        <v>0</v>
      </c>
      <c r="K65" s="155">
        <f t="shared" si="3"/>
        <v>0</v>
      </c>
      <c r="L65" s="145">
        <f>C64*F65</f>
        <v>0</v>
      </c>
      <c r="M65" s="145">
        <f>C64*G65</f>
        <v>0</v>
      </c>
      <c r="N65" s="156">
        <f t="shared" si="4"/>
        <v>0</v>
      </c>
      <c r="O65" s="147"/>
      <c r="P65" s="148" t="s">
        <v>166</v>
      </c>
      <c r="Q65" s="140">
        <f t="shared" si="7"/>
        <v>0</v>
      </c>
    </row>
    <row r="66" spans="2:31" ht="18" customHeight="1" x14ac:dyDescent="0.4">
      <c r="B66" s="308"/>
      <c r="C66" s="291">
        <v>4</v>
      </c>
      <c r="D66" s="313">
        <f>1.5*200/1000*1.1</f>
        <v>0.33</v>
      </c>
      <c r="E66" s="314"/>
      <c r="F66" s="141"/>
      <c r="G66" s="141"/>
      <c r="H66" s="191">
        <f t="shared" si="0"/>
        <v>0</v>
      </c>
      <c r="I66" s="179">
        <f t="shared" si="1"/>
        <v>0</v>
      </c>
      <c r="J66" s="179">
        <f t="shared" si="2"/>
        <v>0</v>
      </c>
      <c r="K66" s="192">
        <f t="shared" si="3"/>
        <v>0</v>
      </c>
      <c r="L66" s="181">
        <f>C66*F66</f>
        <v>0</v>
      </c>
      <c r="M66" s="181">
        <f>C66*G66</f>
        <v>0</v>
      </c>
      <c r="N66" s="193">
        <f t="shared" si="4"/>
        <v>0</v>
      </c>
      <c r="O66" s="147" t="s">
        <v>166</v>
      </c>
      <c r="P66" s="148"/>
      <c r="Q66" s="160"/>
    </row>
    <row r="67" spans="2:31" ht="18" customHeight="1" x14ac:dyDescent="0.4">
      <c r="B67" s="308"/>
      <c r="C67" s="287"/>
      <c r="D67" s="311">
        <f>2.5*200/1000*1.1</f>
        <v>0.55000000000000004</v>
      </c>
      <c r="E67" s="312"/>
      <c r="F67" s="141"/>
      <c r="G67" s="141"/>
      <c r="H67" s="154">
        <f t="shared" si="0"/>
        <v>0</v>
      </c>
      <c r="I67" s="143">
        <f t="shared" si="1"/>
        <v>0</v>
      </c>
      <c r="J67" s="143">
        <f t="shared" si="2"/>
        <v>0</v>
      </c>
      <c r="K67" s="155">
        <f t="shared" si="3"/>
        <v>0</v>
      </c>
      <c r="L67" s="145">
        <f>C66*F67</f>
        <v>0</v>
      </c>
      <c r="M67" s="145">
        <f>C66*G67</f>
        <v>0</v>
      </c>
      <c r="N67" s="156">
        <f t="shared" si="4"/>
        <v>0</v>
      </c>
      <c r="O67" s="147"/>
      <c r="P67" s="148" t="s">
        <v>166</v>
      </c>
      <c r="Q67" s="160"/>
    </row>
    <row r="68" spans="2:31" ht="18" customHeight="1" x14ac:dyDescent="0.4">
      <c r="B68" s="308"/>
      <c r="C68" s="291">
        <v>5</v>
      </c>
      <c r="D68" s="313">
        <f>1.7*200/1000*1.1</f>
        <v>0.37400000000000005</v>
      </c>
      <c r="E68" s="314"/>
      <c r="F68" s="141"/>
      <c r="G68" s="141"/>
      <c r="H68" s="191">
        <f t="shared" si="0"/>
        <v>0</v>
      </c>
      <c r="I68" s="179">
        <f t="shared" si="1"/>
        <v>0</v>
      </c>
      <c r="J68" s="179">
        <f t="shared" si="2"/>
        <v>0</v>
      </c>
      <c r="K68" s="192">
        <f t="shared" si="3"/>
        <v>0</v>
      </c>
      <c r="L68" s="181">
        <f>C68*F68</f>
        <v>0</v>
      </c>
      <c r="M68" s="181">
        <f>C68*G68</f>
        <v>0</v>
      </c>
      <c r="N68" s="193">
        <f t="shared" si="4"/>
        <v>0</v>
      </c>
      <c r="O68" s="147" t="s">
        <v>166</v>
      </c>
      <c r="P68" s="148"/>
      <c r="Q68" s="160"/>
    </row>
    <row r="69" spans="2:31" ht="18" customHeight="1" x14ac:dyDescent="0.4">
      <c r="B69" s="318"/>
      <c r="C69" s="287"/>
      <c r="D69" s="311">
        <f>2.5*200/1000*1.1</f>
        <v>0.55000000000000004</v>
      </c>
      <c r="E69" s="312"/>
      <c r="F69" s="202"/>
      <c r="G69" s="202"/>
      <c r="H69" s="203">
        <f t="shared" si="0"/>
        <v>0</v>
      </c>
      <c r="I69" s="143">
        <f t="shared" si="1"/>
        <v>0</v>
      </c>
      <c r="J69" s="143">
        <f t="shared" si="2"/>
        <v>0</v>
      </c>
      <c r="K69" s="155">
        <f t="shared" si="3"/>
        <v>0</v>
      </c>
      <c r="L69" s="145">
        <f>C68*F69</f>
        <v>0</v>
      </c>
      <c r="M69" s="145">
        <f>C68*G69</f>
        <v>0</v>
      </c>
      <c r="N69" s="156">
        <f t="shared" si="4"/>
        <v>0</v>
      </c>
      <c r="O69" s="147"/>
      <c r="P69" s="148" t="s">
        <v>166</v>
      </c>
      <c r="Q69" s="160"/>
    </row>
    <row r="70" spans="2:31" ht="18" customHeight="1" x14ac:dyDescent="0.4">
      <c r="B70" s="318"/>
      <c r="C70" s="291">
        <v>6</v>
      </c>
      <c r="D70" s="313">
        <f>1.7*200/1000*1.1</f>
        <v>0.37400000000000005</v>
      </c>
      <c r="E70" s="314"/>
      <c r="F70" s="202"/>
      <c r="G70" s="202"/>
      <c r="H70" s="204">
        <f t="shared" si="0"/>
        <v>0</v>
      </c>
      <c r="I70" s="179">
        <f t="shared" si="1"/>
        <v>0</v>
      </c>
      <c r="J70" s="179">
        <f t="shared" si="2"/>
        <v>0</v>
      </c>
      <c r="K70" s="192">
        <f t="shared" si="3"/>
        <v>0</v>
      </c>
      <c r="L70" s="181">
        <f>C70*F70</f>
        <v>0</v>
      </c>
      <c r="M70" s="181">
        <f>C70*G70</f>
        <v>0</v>
      </c>
      <c r="N70" s="193">
        <f t="shared" si="4"/>
        <v>0</v>
      </c>
      <c r="O70" s="147" t="s">
        <v>166</v>
      </c>
      <c r="P70" s="148"/>
      <c r="Q70" s="160"/>
      <c r="R70" s="205"/>
      <c r="S70" s="205"/>
      <c r="T70" s="205"/>
      <c r="U70" s="205"/>
      <c r="V70" s="205"/>
      <c r="W70" s="205"/>
      <c r="X70" s="205"/>
      <c r="Y70" s="205"/>
      <c r="Z70" s="205"/>
      <c r="AA70" s="205"/>
      <c r="AB70" s="205"/>
      <c r="AC70" s="205"/>
      <c r="AD70" s="205"/>
      <c r="AE70" s="205"/>
    </row>
    <row r="71" spans="2:31" ht="18" customHeight="1" thickBot="1" x14ac:dyDescent="0.45">
      <c r="B71" s="277"/>
      <c r="C71" s="294"/>
      <c r="D71" s="315">
        <f>2.5*200/1000*1.1</f>
        <v>0.55000000000000004</v>
      </c>
      <c r="E71" s="316"/>
      <c r="F71" s="164"/>
      <c r="G71" s="164"/>
      <c r="H71" s="165">
        <f t="shared" si="0"/>
        <v>0</v>
      </c>
      <c r="I71" s="166">
        <f t="shared" si="1"/>
        <v>0</v>
      </c>
      <c r="J71" s="166">
        <f t="shared" si="2"/>
        <v>0</v>
      </c>
      <c r="K71" s="167">
        <f t="shared" si="3"/>
        <v>0</v>
      </c>
      <c r="L71" s="168">
        <f>C70*F71</f>
        <v>0</v>
      </c>
      <c r="M71" s="168">
        <f>C70*G71</f>
        <v>0</v>
      </c>
      <c r="N71" s="169">
        <f t="shared" si="4"/>
        <v>0</v>
      </c>
      <c r="O71" s="129"/>
      <c r="P71" s="130" t="s">
        <v>166</v>
      </c>
      <c r="Q71" s="160"/>
      <c r="R71" s="206"/>
      <c r="S71" s="206"/>
      <c r="T71" s="206"/>
      <c r="U71" s="207"/>
      <c r="V71" s="206"/>
      <c r="W71" s="205"/>
      <c r="X71" s="205"/>
      <c r="Y71" s="205"/>
      <c r="Z71" s="205"/>
      <c r="AA71" s="205"/>
      <c r="AB71" s="205"/>
      <c r="AC71" s="205"/>
      <c r="AD71" s="205"/>
      <c r="AE71" s="205"/>
    </row>
    <row r="72" spans="2:31" ht="18" customHeight="1" x14ac:dyDescent="0.4">
      <c r="B72" s="121"/>
      <c r="C72" s="121"/>
      <c r="D72" s="121"/>
      <c r="E72" s="208"/>
      <c r="F72" s="209">
        <f t="shared" ref="F72:N72" si="8">SUM(F18:F71)</f>
        <v>0</v>
      </c>
      <c r="G72" s="209">
        <f t="shared" si="8"/>
        <v>0</v>
      </c>
      <c r="H72" s="209">
        <f t="shared" si="8"/>
        <v>0</v>
      </c>
      <c r="I72" s="208">
        <f t="shared" si="8"/>
        <v>0</v>
      </c>
      <c r="J72" s="208">
        <f t="shared" si="8"/>
        <v>0</v>
      </c>
      <c r="K72" s="210">
        <f t="shared" si="8"/>
        <v>0</v>
      </c>
      <c r="L72" s="211">
        <f t="shared" si="8"/>
        <v>0</v>
      </c>
      <c r="M72" s="211">
        <f t="shared" si="8"/>
        <v>0</v>
      </c>
      <c r="N72" s="211">
        <f t="shared" si="8"/>
        <v>0</v>
      </c>
      <c r="O72" s="123"/>
      <c r="P72" s="123"/>
      <c r="Q72" s="212">
        <f>SUM(Q18:Q71)</f>
        <v>0</v>
      </c>
      <c r="R72" s="205"/>
      <c r="S72" s="205"/>
      <c r="T72" s="205"/>
      <c r="U72" s="205"/>
      <c r="V72" s="205"/>
      <c r="W72" s="205"/>
      <c r="X72" s="205"/>
      <c r="Y72" s="205"/>
      <c r="Z72" s="205"/>
      <c r="AA72" s="205"/>
      <c r="AB72" s="205"/>
      <c r="AC72" s="205"/>
      <c r="AD72" s="205"/>
      <c r="AE72" s="205"/>
    </row>
    <row r="73" spans="2:31" x14ac:dyDescent="0.4">
      <c r="B73" s="121"/>
      <c r="C73" s="121"/>
      <c r="D73" s="121"/>
      <c r="E73" s="208"/>
      <c r="F73" s="208"/>
      <c r="G73" s="208"/>
      <c r="H73" s="209"/>
      <c r="I73" s="210"/>
      <c r="J73" s="210"/>
      <c r="K73" s="213"/>
      <c r="L73" s="213"/>
      <c r="M73" s="123"/>
      <c r="N73" s="123"/>
      <c r="O73" s="123"/>
      <c r="R73" s="205"/>
      <c r="S73" s="205"/>
      <c r="T73" s="205"/>
      <c r="U73" s="205"/>
      <c r="V73" s="205"/>
      <c r="W73" s="205"/>
      <c r="X73" s="205"/>
      <c r="Y73" s="205"/>
      <c r="Z73" s="205"/>
      <c r="AA73" s="205"/>
      <c r="AB73" s="205"/>
      <c r="AC73" s="205"/>
      <c r="AD73" s="205"/>
      <c r="AE73" s="205"/>
    </row>
    <row r="74" spans="2:31" ht="14.25" thickBot="1" x14ac:dyDescent="0.45">
      <c r="B74" s="121"/>
      <c r="C74" s="209"/>
      <c r="D74" s="124"/>
      <c r="E74" s="124"/>
      <c r="F74" s="124"/>
      <c r="G74" s="124"/>
      <c r="H74" s="209"/>
      <c r="I74" s="213"/>
      <c r="J74" s="213"/>
      <c r="K74" s="213"/>
      <c r="L74" s="213"/>
      <c r="M74" s="123"/>
      <c r="N74" s="123"/>
      <c r="O74" s="123"/>
      <c r="P74" s="123"/>
      <c r="Q74" s="123"/>
      <c r="R74" s="205"/>
      <c r="S74" s="205"/>
      <c r="T74" s="205"/>
      <c r="U74" s="205"/>
      <c r="V74" s="205"/>
      <c r="W74" s="205"/>
      <c r="X74" s="205"/>
      <c r="Y74" s="205"/>
      <c r="Z74" s="205"/>
      <c r="AA74" s="205"/>
      <c r="AB74" s="205"/>
      <c r="AC74" s="205"/>
      <c r="AD74" s="205"/>
      <c r="AE74" s="205"/>
    </row>
    <row r="75" spans="2:31" ht="18" customHeight="1" x14ac:dyDescent="0.4">
      <c r="B75" s="121"/>
      <c r="C75" s="209"/>
      <c r="D75" s="124"/>
      <c r="E75" s="124"/>
      <c r="F75" s="124"/>
      <c r="G75" s="124"/>
      <c r="H75" s="214" t="s">
        <v>155</v>
      </c>
      <c r="I75" s="344" t="s">
        <v>171</v>
      </c>
      <c r="J75" s="345"/>
      <c r="K75" s="281" t="s">
        <v>157</v>
      </c>
      <c r="L75" s="348"/>
      <c r="M75" s="348" t="s">
        <v>172</v>
      </c>
      <c r="N75" s="322" t="s">
        <v>173</v>
      </c>
      <c r="O75" s="323"/>
      <c r="P75" s="324"/>
      <c r="Q75" s="123"/>
      <c r="R75" s="215"/>
      <c r="S75" s="216"/>
      <c r="T75" s="216"/>
      <c r="U75" s="216"/>
      <c r="V75" s="216"/>
      <c r="W75" s="216"/>
      <c r="X75" s="216"/>
      <c r="Y75" s="216"/>
      <c r="Z75" s="216"/>
      <c r="AA75" s="216"/>
      <c r="AB75" s="216"/>
      <c r="AC75" s="216"/>
      <c r="AD75" s="205"/>
      <c r="AE75" s="205"/>
    </row>
    <row r="76" spans="2:31" ht="13.5" customHeight="1" thickBot="1" x14ac:dyDescent="0.45">
      <c r="B76" s="121"/>
      <c r="C76" s="209"/>
      <c r="D76" s="124"/>
      <c r="E76" s="124"/>
      <c r="F76" s="124"/>
      <c r="G76" s="124"/>
      <c r="H76" s="217"/>
      <c r="I76" s="346"/>
      <c r="J76" s="347"/>
      <c r="K76" s="218" t="s">
        <v>174</v>
      </c>
      <c r="L76" s="219" t="s">
        <v>175</v>
      </c>
      <c r="M76" s="349"/>
      <c r="N76" s="325"/>
      <c r="O76" s="326"/>
      <c r="P76" s="327"/>
      <c r="R76" s="216"/>
      <c r="S76" s="216"/>
      <c r="T76" s="216"/>
      <c r="U76" s="216"/>
      <c r="V76" s="216"/>
      <c r="W76" s="216"/>
      <c r="X76" s="216"/>
      <c r="Y76" s="216"/>
      <c r="Z76" s="216"/>
      <c r="AA76" s="216"/>
      <c r="AB76" s="216"/>
      <c r="AC76" s="216"/>
      <c r="AD76" s="205"/>
      <c r="AE76" s="205"/>
    </row>
    <row r="77" spans="2:31" ht="22.5" customHeight="1" thickBot="1" x14ac:dyDescent="0.45">
      <c r="B77" s="328" t="s">
        <v>176</v>
      </c>
      <c r="C77" s="329"/>
      <c r="D77" s="329"/>
      <c r="E77" s="329"/>
      <c r="F77" s="329"/>
      <c r="G77" s="330"/>
      <c r="H77" s="220" t="str">
        <f>IF(H72&gt;10,"×","〇")</f>
        <v>〇</v>
      </c>
      <c r="I77" s="331" t="str">
        <f>IF(K72&gt;2,"×","〇")</f>
        <v>〇</v>
      </c>
      <c r="J77" s="332"/>
      <c r="K77" s="221" t="str">
        <f>IF(Q72=0,IF(N72&lt;10,"×","〇"),IF(N72&lt;16,"×","〇"))</f>
        <v>×</v>
      </c>
      <c r="L77" s="222" t="str">
        <f>IF(OR(L72&gt;20,N72&gt;26),"×",IF(N72=0,"×","〇"))</f>
        <v>×</v>
      </c>
      <c r="M77" s="222" t="str">
        <f>IF(AND(H77="〇",I77="〇",K77="〇",L77="〇"),"〇","×")</f>
        <v>×</v>
      </c>
      <c r="N77" s="333" t="str">
        <f>IF(M77="×","－",K86)</f>
        <v>－</v>
      </c>
      <c r="O77" s="334"/>
      <c r="P77" s="335"/>
      <c r="R77" s="223"/>
      <c r="S77" s="223"/>
      <c r="T77" s="206"/>
      <c r="U77" s="206"/>
      <c r="V77" s="206"/>
      <c r="W77" s="206"/>
      <c r="X77" s="206"/>
      <c r="Y77" s="224"/>
      <c r="Z77" s="206"/>
      <c r="AA77" s="206"/>
      <c r="AB77" s="206"/>
      <c r="AC77" s="206"/>
      <c r="AD77" s="205"/>
      <c r="AE77" s="205"/>
    </row>
    <row r="78" spans="2:31" x14ac:dyDescent="0.4">
      <c r="B78" s="121"/>
      <c r="C78" s="121"/>
      <c r="D78" s="121"/>
      <c r="E78" s="121"/>
      <c r="F78" s="121"/>
      <c r="G78" s="121"/>
      <c r="H78" s="121"/>
      <c r="I78" s="121"/>
      <c r="J78" s="121"/>
      <c r="K78" s="121"/>
      <c r="L78" s="121"/>
      <c r="M78" s="123"/>
      <c r="N78" s="123"/>
      <c r="O78" s="123"/>
      <c r="R78" s="223"/>
      <c r="S78" s="206"/>
      <c r="T78" s="206"/>
      <c r="U78" s="206"/>
      <c r="V78" s="224"/>
      <c r="W78" s="224"/>
      <c r="X78" s="224"/>
      <c r="Y78" s="224"/>
      <c r="Z78" s="224"/>
      <c r="AA78" s="224"/>
      <c r="AB78" s="224"/>
      <c r="AC78" s="224"/>
      <c r="AD78" s="205"/>
      <c r="AE78" s="205"/>
    </row>
    <row r="79" spans="2:31" ht="14.25" thickBot="1" x14ac:dyDescent="0.45">
      <c r="B79" s="121" t="s">
        <v>177</v>
      </c>
      <c r="C79" s="121"/>
      <c r="D79" s="121"/>
      <c r="E79" s="121"/>
      <c r="F79" s="121"/>
      <c r="G79" s="121"/>
      <c r="H79" s="121"/>
      <c r="I79" s="121"/>
      <c r="J79" s="121"/>
      <c r="K79" s="121"/>
      <c r="L79" s="121"/>
      <c r="M79" s="123"/>
      <c r="N79" s="123"/>
      <c r="O79" s="123"/>
      <c r="R79" s="223"/>
      <c r="S79" s="224"/>
      <c r="T79" s="206"/>
      <c r="U79" s="206"/>
      <c r="V79" s="206"/>
      <c r="W79" s="206"/>
      <c r="X79" s="206"/>
      <c r="Y79" s="206"/>
      <c r="Z79" s="224"/>
      <c r="AA79" s="224"/>
      <c r="AB79" s="224"/>
      <c r="AC79" s="224"/>
      <c r="AD79" s="205"/>
      <c r="AE79" s="205"/>
    </row>
    <row r="80" spans="2:31" ht="14.25" thickBot="1" x14ac:dyDescent="0.45">
      <c r="B80" s="336" t="s">
        <v>178</v>
      </c>
      <c r="C80" s="337"/>
      <c r="D80" s="121"/>
      <c r="H80" s="338" t="s">
        <v>179</v>
      </c>
      <c r="I80" s="339"/>
      <c r="J80" s="340"/>
      <c r="K80" s="121"/>
      <c r="L80" s="121"/>
      <c r="M80" s="123"/>
      <c r="N80" s="123"/>
      <c r="O80" s="123"/>
      <c r="R80" s="223"/>
      <c r="S80" s="224"/>
      <c r="T80" s="224"/>
      <c r="U80" s="224"/>
      <c r="V80" s="224"/>
      <c r="W80" s="224"/>
      <c r="X80" s="224"/>
      <c r="Y80" s="206"/>
      <c r="Z80" s="224"/>
      <c r="AA80" s="206"/>
      <c r="AB80" s="206"/>
      <c r="AC80" s="224"/>
      <c r="AD80" s="205"/>
      <c r="AE80" s="205"/>
    </row>
    <row r="81" spans="2:31" ht="27" customHeight="1" thickBot="1" x14ac:dyDescent="0.45">
      <c r="B81" s="225"/>
      <c r="C81" s="226" t="s">
        <v>180</v>
      </c>
      <c r="D81" s="121"/>
      <c r="H81" s="341">
        <f>IF(I77="×","-",IF(N77=2.5,(N77-B81)*1000/100,(K86-B81)*1000/100))</f>
        <v>20</v>
      </c>
      <c r="I81" s="342"/>
      <c r="J81" s="227" t="s">
        <v>181</v>
      </c>
      <c r="K81" s="121"/>
      <c r="L81" s="121"/>
      <c r="M81" s="123"/>
      <c r="N81" s="123"/>
      <c r="O81" s="123"/>
      <c r="R81" s="223"/>
      <c r="S81" s="224"/>
      <c r="T81" s="206"/>
      <c r="U81" s="206"/>
      <c r="V81" s="206"/>
      <c r="W81" s="206"/>
      <c r="X81" s="206"/>
      <c r="Y81" s="224"/>
      <c r="Z81" s="224"/>
      <c r="AA81" s="224"/>
      <c r="AB81" s="224"/>
      <c r="AC81" s="224"/>
      <c r="AD81" s="205"/>
      <c r="AE81" s="205"/>
    </row>
    <row r="82" spans="2:31" x14ac:dyDescent="0.4">
      <c r="B82" s="121" t="s">
        <v>182</v>
      </c>
      <c r="C82" s="121"/>
      <c r="D82" s="121"/>
      <c r="E82" s="121"/>
      <c r="F82" s="121"/>
      <c r="G82" s="121"/>
      <c r="H82" s="121"/>
      <c r="I82" s="121" t="s">
        <v>183</v>
      </c>
      <c r="J82" s="121"/>
      <c r="K82" s="121"/>
      <c r="L82" s="121"/>
      <c r="M82" s="123"/>
      <c r="N82" s="123"/>
      <c r="O82" s="123"/>
      <c r="R82" s="223"/>
      <c r="S82" s="224"/>
      <c r="T82" s="224"/>
      <c r="U82" s="224"/>
      <c r="V82" s="224"/>
      <c r="W82" s="224"/>
      <c r="X82" s="224"/>
      <c r="Y82" s="206"/>
      <c r="Z82" s="224"/>
      <c r="AA82" s="206"/>
      <c r="AB82" s="206"/>
      <c r="AC82" s="224"/>
      <c r="AD82" s="205"/>
      <c r="AE82" s="205"/>
    </row>
    <row r="83" spans="2:31" ht="15" customHeight="1" x14ac:dyDescent="0.4">
      <c r="B83" s="121"/>
      <c r="C83" s="121"/>
      <c r="D83" s="121"/>
      <c r="E83" s="121"/>
      <c r="F83" s="121"/>
      <c r="G83" s="121"/>
      <c r="H83" s="121"/>
      <c r="I83" s="121"/>
      <c r="J83" s="121"/>
      <c r="K83" s="121"/>
      <c r="L83" s="121"/>
      <c r="M83" s="123"/>
      <c r="N83" s="123"/>
      <c r="O83" s="123"/>
      <c r="R83" s="205"/>
      <c r="S83" s="205"/>
      <c r="T83" s="205"/>
      <c r="U83" s="205"/>
      <c r="V83" s="205"/>
      <c r="W83" s="205"/>
      <c r="X83" s="205"/>
      <c r="Y83" s="205"/>
      <c r="Z83" s="205"/>
      <c r="AA83" s="205"/>
      <c r="AB83" s="205"/>
      <c r="AC83" s="205"/>
      <c r="AD83" s="205"/>
      <c r="AE83" s="205"/>
    </row>
    <row r="84" spans="2:31" ht="15" customHeight="1" thickBot="1" x14ac:dyDescent="0.45">
      <c r="B84" s="121" t="s">
        <v>184</v>
      </c>
      <c r="C84" s="121"/>
      <c r="D84" s="121"/>
      <c r="E84" s="121" t="s">
        <v>185</v>
      </c>
      <c r="F84" s="121"/>
      <c r="G84" s="121"/>
      <c r="H84" s="121" t="s">
        <v>186</v>
      </c>
      <c r="I84" s="121"/>
      <c r="J84" s="123"/>
      <c r="K84" s="123" t="s">
        <v>186</v>
      </c>
      <c r="L84" s="123"/>
      <c r="R84" s="205"/>
      <c r="S84" s="205"/>
      <c r="T84" s="205"/>
      <c r="U84" s="205"/>
      <c r="V84" s="205"/>
      <c r="W84" s="205"/>
      <c r="X84" s="205"/>
      <c r="Y84" s="205"/>
      <c r="Z84" s="205"/>
      <c r="AA84" s="205"/>
      <c r="AB84" s="205"/>
      <c r="AC84" s="205"/>
      <c r="AD84" s="205"/>
      <c r="AE84" s="205"/>
    </row>
    <row r="85" spans="2:31" ht="15" customHeight="1" x14ac:dyDescent="0.4">
      <c r="B85" s="228" t="s">
        <v>187</v>
      </c>
      <c r="C85" s="229"/>
      <c r="D85" s="343" t="s">
        <v>188</v>
      </c>
      <c r="E85" s="230" t="s">
        <v>189</v>
      </c>
      <c r="F85" s="229"/>
      <c r="G85" s="343" t="s">
        <v>188</v>
      </c>
      <c r="H85" s="230" t="s">
        <v>190</v>
      </c>
      <c r="I85" s="229"/>
      <c r="J85" s="343" t="s">
        <v>191</v>
      </c>
      <c r="K85" s="231" t="s">
        <v>192</v>
      </c>
      <c r="L85" s="232"/>
    </row>
    <row r="86" spans="2:31" ht="15" customHeight="1" thickBot="1" x14ac:dyDescent="0.45">
      <c r="B86" s="233">
        <v>3.5</v>
      </c>
      <c r="C86" s="234" t="s">
        <v>180</v>
      </c>
      <c r="D86" s="343"/>
      <c r="E86" s="235">
        <v>1.5</v>
      </c>
      <c r="F86" s="234" t="s">
        <v>180</v>
      </c>
      <c r="G86" s="343"/>
      <c r="H86" s="233">
        <f>K72</f>
        <v>0</v>
      </c>
      <c r="I86" s="234" t="s">
        <v>180</v>
      </c>
      <c r="J86" s="343"/>
      <c r="K86" s="236">
        <f>B86-E86-H86</f>
        <v>2</v>
      </c>
      <c r="L86" s="237" t="s">
        <v>180</v>
      </c>
    </row>
    <row r="87" spans="2:31" ht="15" customHeight="1" x14ac:dyDescent="0.4">
      <c r="B87" s="121"/>
      <c r="C87" s="121"/>
      <c r="D87" s="121"/>
      <c r="E87" s="121"/>
      <c r="F87" s="121"/>
      <c r="G87" s="121"/>
      <c r="H87" s="121"/>
      <c r="I87" s="121"/>
      <c r="J87" s="123"/>
      <c r="K87" s="238" t="s">
        <v>193</v>
      </c>
    </row>
    <row r="88" spans="2:31" ht="15" customHeight="1" x14ac:dyDescent="0.4">
      <c r="B88" s="121"/>
      <c r="C88" s="121"/>
      <c r="D88" s="121"/>
      <c r="E88" s="121"/>
      <c r="F88" s="121"/>
      <c r="G88" s="121"/>
      <c r="H88" s="121"/>
      <c r="I88" s="121"/>
      <c r="J88" s="121"/>
      <c r="K88" s="121"/>
      <c r="L88" s="123"/>
      <c r="M88" s="123"/>
      <c r="N88" s="123"/>
      <c r="O88" s="115"/>
    </row>
    <row r="89" spans="2:31" ht="15" customHeight="1" x14ac:dyDescent="0.4">
      <c r="B89" s="121"/>
      <c r="C89" s="121"/>
      <c r="D89" s="121"/>
      <c r="E89" s="121"/>
      <c r="F89" s="121"/>
      <c r="G89" s="121"/>
      <c r="H89" s="121"/>
      <c r="I89" s="121"/>
      <c r="J89" s="121"/>
      <c r="K89" s="121"/>
      <c r="L89" s="121"/>
      <c r="M89" s="123"/>
      <c r="N89" s="123"/>
      <c r="O89" s="123"/>
    </row>
    <row r="90" spans="2:31" ht="15" customHeight="1" x14ac:dyDescent="0.4">
      <c r="B90" s="121"/>
      <c r="C90" s="121"/>
      <c r="D90" s="121"/>
      <c r="E90" s="121"/>
      <c r="F90" s="121"/>
      <c r="G90" s="121"/>
      <c r="H90" s="121"/>
      <c r="I90" s="121"/>
      <c r="J90" s="121"/>
      <c r="K90" s="121"/>
      <c r="L90" s="121"/>
      <c r="M90" s="123"/>
      <c r="N90" s="123"/>
      <c r="O90" s="123"/>
    </row>
    <row r="91" spans="2:31" ht="15" customHeight="1" x14ac:dyDescent="0.4">
      <c r="B91" s="121"/>
      <c r="C91" s="121"/>
      <c r="D91" s="121"/>
      <c r="E91" s="121"/>
      <c r="F91" s="121"/>
      <c r="G91" s="121"/>
      <c r="H91" s="121"/>
      <c r="I91" s="121"/>
      <c r="J91" s="121"/>
      <c r="K91" s="121"/>
      <c r="L91" s="121"/>
      <c r="M91" s="123"/>
      <c r="N91" s="123"/>
      <c r="O91" s="123"/>
    </row>
    <row r="92" spans="2:31" ht="15" customHeight="1" x14ac:dyDescent="0.4">
      <c r="B92" s="121"/>
      <c r="C92" s="121"/>
      <c r="D92" s="121"/>
      <c r="E92" s="121"/>
      <c r="F92" s="121"/>
      <c r="G92" s="121"/>
      <c r="H92" s="121"/>
      <c r="I92" s="121"/>
      <c r="J92" s="121"/>
      <c r="K92" s="121"/>
      <c r="L92" s="121"/>
      <c r="M92" s="123"/>
      <c r="N92" s="123"/>
      <c r="O92" s="123"/>
    </row>
    <row r="93" spans="2:31" x14ac:dyDescent="0.4">
      <c r="B93" s="121"/>
      <c r="C93" s="121"/>
      <c r="D93" s="121"/>
      <c r="E93" s="121"/>
      <c r="F93" s="121"/>
      <c r="G93" s="121"/>
      <c r="H93" s="121"/>
      <c r="I93" s="121"/>
      <c r="J93" s="121"/>
      <c r="K93" s="121"/>
      <c r="L93" s="121"/>
      <c r="M93" s="123"/>
      <c r="N93" s="123"/>
      <c r="O93" s="123"/>
    </row>
    <row r="94" spans="2:31" x14ac:dyDescent="0.4">
      <c r="B94" s="121"/>
      <c r="C94" s="121"/>
      <c r="D94" s="121"/>
      <c r="E94" s="121"/>
      <c r="F94" s="121"/>
      <c r="G94" s="121"/>
      <c r="H94" s="121"/>
      <c r="I94" s="121"/>
      <c r="J94" s="121"/>
      <c r="K94" s="121"/>
      <c r="L94" s="121"/>
      <c r="N94" s="123"/>
      <c r="O94" s="123"/>
    </row>
    <row r="95" spans="2:31" x14ac:dyDescent="0.4">
      <c r="O95" s="123"/>
    </row>
  </sheetData>
  <sheetProtection algorithmName="SHA-512" hashValue="TW7ipMxmJbT6qZyg2Eun75la//IXYAfAy7f53+C79vMka9eAvXKUdLgXcirc53fIiTvyy8Mpb2600udYoU1gcg==" saltValue="lfm+yulJ/qCTAZiKNHCJ+A==" spinCount="100000" sheet="1" objects="1" scenarios="1" formatCells="0" selectLockedCells="1"/>
  <mergeCells count="107">
    <mergeCell ref="B80:C80"/>
    <mergeCell ref="H80:J80"/>
    <mergeCell ref="H81:I81"/>
    <mergeCell ref="D85:D86"/>
    <mergeCell ref="G85:G86"/>
    <mergeCell ref="J85:J86"/>
    <mergeCell ref="I75:J76"/>
    <mergeCell ref="K75:L75"/>
    <mergeCell ref="M75:M76"/>
    <mergeCell ref="N75:P76"/>
    <mergeCell ref="B77:G77"/>
    <mergeCell ref="I77:J77"/>
    <mergeCell ref="N77:P77"/>
    <mergeCell ref="C68:C69"/>
    <mergeCell ref="D68:E68"/>
    <mergeCell ref="D69:E69"/>
    <mergeCell ref="C70:C71"/>
    <mergeCell ref="D70:E70"/>
    <mergeCell ref="D71:E71"/>
    <mergeCell ref="C64:C65"/>
    <mergeCell ref="D64:E64"/>
    <mergeCell ref="D65:E65"/>
    <mergeCell ref="C66:C67"/>
    <mergeCell ref="D66:E66"/>
    <mergeCell ref="D67:E67"/>
    <mergeCell ref="B58:B71"/>
    <mergeCell ref="C58:C59"/>
    <mergeCell ref="D58:E58"/>
    <mergeCell ref="D59:E59"/>
    <mergeCell ref="C60:C61"/>
    <mergeCell ref="D60:E60"/>
    <mergeCell ref="D61:E61"/>
    <mergeCell ref="C62:C63"/>
    <mergeCell ref="D62:E62"/>
    <mergeCell ref="D63:E63"/>
    <mergeCell ref="B44:B57"/>
    <mergeCell ref="C44:C45"/>
    <mergeCell ref="D44:E44"/>
    <mergeCell ref="D45:E45"/>
    <mergeCell ref="C46:C47"/>
    <mergeCell ref="D46:E46"/>
    <mergeCell ref="D47:E47"/>
    <mergeCell ref="C48:C49"/>
    <mergeCell ref="D48:E48"/>
    <mergeCell ref="D49:E49"/>
    <mergeCell ref="C54:C55"/>
    <mergeCell ref="D54:E54"/>
    <mergeCell ref="D55:E55"/>
    <mergeCell ref="C56:C57"/>
    <mergeCell ref="D56:E56"/>
    <mergeCell ref="D57:E57"/>
    <mergeCell ref="C50:C51"/>
    <mergeCell ref="D50:E50"/>
    <mergeCell ref="D51:E51"/>
    <mergeCell ref="C52:C53"/>
    <mergeCell ref="D52:E52"/>
    <mergeCell ref="D53:E53"/>
    <mergeCell ref="B38:B43"/>
    <mergeCell ref="C38:C39"/>
    <mergeCell ref="D38:E38"/>
    <mergeCell ref="D39:E39"/>
    <mergeCell ref="C40:C41"/>
    <mergeCell ref="D40:E40"/>
    <mergeCell ref="D41:E41"/>
    <mergeCell ref="C42:C43"/>
    <mergeCell ref="D42:E42"/>
    <mergeCell ref="D43:E43"/>
    <mergeCell ref="C24:C25"/>
    <mergeCell ref="D24:E24"/>
    <mergeCell ref="D25:E25"/>
    <mergeCell ref="C26:C27"/>
    <mergeCell ref="D26:E26"/>
    <mergeCell ref="D27:E27"/>
    <mergeCell ref="B32:B37"/>
    <mergeCell ref="C32:C33"/>
    <mergeCell ref="D32:E32"/>
    <mergeCell ref="D33:E33"/>
    <mergeCell ref="C34:C35"/>
    <mergeCell ref="D34:E34"/>
    <mergeCell ref="D35:E35"/>
    <mergeCell ref="C36:C37"/>
    <mergeCell ref="D36:E36"/>
    <mergeCell ref="D37:E37"/>
    <mergeCell ref="B3:E4"/>
    <mergeCell ref="B16:B17"/>
    <mergeCell ref="C16:C17"/>
    <mergeCell ref="D16:E17"/>
    <mergeCell ref="F16:H16"/>
    <mergeCell ref="I16:K16"/>
    <mergeCell ref="L16:N16"/>
    <mergeCell ref="O16:P16"/>
    <mergeCell ref="B18:B31"/>
    <mergeCell ref="C18:C19"/>
    <mergeCell ref="D18:E18"/>
    <mergeCell ref="D19:E19"/>
    <mergeCell ref="C20:C21"/>
    <mergeCell ref="D20:E20"/>
    <mergeCell ref="D21:E21"/>
    <mergeCell ref="C22:C23"/>
    <mergeCell ref="C28:C29"/>
    <mergeCell ref="D28:E28"/>
    <mergeCell ref="D29:E29"/>
    <mergeCell ref="C30:C31"/>
    <mergeCell ref="D30:E30"/>
    <mergeCell ref="D31:E31"/>
    <mergeCell ref="D22:E22"/>
    <mergeCell ref="D23:E23"/>
  </mergeCells>
  <phoneticPr fontId="2"/>
  <dataValidations count="1">
    <dataValidation type="decimal" operator="lessThanOrEqual" allowBlank="1" showInputMessage="1" showErrorMessage="1" error="負荷オーバーです" sqref="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B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B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B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B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B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B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B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B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B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B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B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B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B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B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formula1>N77</formula1>
    </dataValidation>
  </dataValidations>
  <pageMargins left="0.70866141732283472" right="0.70866141732283472" top="0.55118110236220474" bottom="0.15748031496062992" header="0.31496062992125984" footer="0.31496062992125984"/>
  <pageSetup paperSize="9" scale="5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M20" sqref="M20"/>
    </sheetView>
  </sheetViews>
  <sheetFormatPr defaultRowHeight="18.75" x14ac:dyDescent="0.4"/>
  <cols>
    <col min="1" max="1" width="13.625" bestFit="1" customWidth="1"/>
    <col min="2" max="2" width="13.75" bestFit="1" customWidth="1"/>
    <col min="3" max="4" width="17.75" bestFit="1" customWidth="1"/>
  </cols>
  <sheetData>
    <row r="1" spans="1:4" x14ac:dyDescent="0.4">
      <c r="A1" s="100" t="s">
        <v>94</v>
      </c>
      <c r="B1" s="100" t="s">
        <v>95</v>
      </c>
      <c r="C1" s="100" t="s">
        <v>96</v>
      </c>
      <c r="D1" s="100" t="s">
        <v>97</v>
      </c>
    </row>
    <row r="2" spans="1:4" x14ac:dyDescent="0.4">
      <c r="A2" s="100">
        <v>10</v>
      </c>
      <c r="B2" s="100">
        <v>1</v>
      </c>
      <c r="C2" s="100">
        <v>38</v>
      </c>
      <c r="D2" s="100">
        <v>10</v>
      </c>
    </row>
    <row r="3" spans="1:4" x14ac:dyDescent="0.4">
      <c r="A3" s="100">
        <v>15</v>
      </c>
      <c r="B3" s="100">
        <v>1.5</v>
      </c>
      <c r="C3" s="100">
        <v>35.5</v>
      </c>
      <c r="D3" s="100">
        <v>7.5</v>
      </c>
    </row>
    <row r="4" spans="1:4" x14ac:dyDescent="0.4">
      <c r="A4" s="100">
        <v>20</v>
      </c>
      <c r="B4" s="100">
        <v>2</v>
      </c>
      <c r="C4" s="100">
        <v>33</v>
      </c>
      <c r="D4" s="100">
        <v>5</v>
      </c>
    </row>
  </sheetData>
  <sheetProtection algorithmName="SHA-512" hashValue="QRbrFyVNfGA5yfQGKlaoLetPZtuzafDa7StvpBmKLTcKdk2JLOLErL5XYSj1mTUXXX8nuA8SOJxpXpjrMgKvHQ==" saltValue="4KLumigeefP6AhkDvT47mw==" spinCount="100000" sheet="1" objects="1" scenarios="1"/>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E95"/>
  <sheetViews>
    <sheetView showGridLines="0" view="pageBreakPreview" zoomScaleNormal="100" zoomScaleSheetLayoutView="100" workbookViewId="0">
      <selection activeCell="O12" sqref="O12"/>
    </sheetView>
  </sheetViews>
  <sheetFormatPr defaultRowHeight="13.5" x14ac:dyDescent="0.4"/>
  <cols>
    <col min="1" max="1" width="1" style="115" customWidth="1"/>
    <col min="2" max="2" width="19.625" style="115" customWidth="1"/>
    <col min="3" max="3" width="8" style="115" customWidth="1"/>
    <col min="4" max="4" width="4.75" style="115" customWidth="1"/>
    <col min="5" max="5" width="6.75" style="115" customWidth="1"/>
    <col min="6" max="12" width="10.125" style="115" customWidth="1"/>
    <col min="13" max="14" width="10.125" style="116" customWidth="1"/>
    <col min="15" max="15" width="7.625" style="116" customWidth="1"/>
    <col min="16" max="16" width="7.625" style="115" customWidth="1"/>
    <col min="17" max="17" width="7.375" style="115" bestFit="1" customWidth="1"/>
    <col min="18" max="18" width="15.375" style="115" customWidth="1"/>
    <col min="19" max="19" width="4.5" style="115" customWidth="1"/>
    <col min="20" max="20" width="5.125" style="115" bestFit="1" customWidth="1"/>
    <col min="21" max="21" width="9" style="115" bestFit="1" customWidth="1"/>
    <col min="22" max="22" width="5.5" style="115" bestFit="1" customWidth="1"/>
    <col min="23" max="25" width="5.125" style="115" bestFit="1" customWidth="1"/>
    <col min="26" max="26" width="7.375" style="115" bestFit="1" customWidth="1"/>
    <col min="27" max="29" width="5.125" style="115" bestFit="1" customWidth="1"/>
    <col min="30" max="30" width="4" style="115" bestFit="1" customWidth="1"/>
    <col min="31" max="36" width="5.125" style="115" bestFit="1" customWidth="1"/>
    <col min="37" max="256" width="9" style="115"/>
    <col min="257" max="257" width="3.125" style="115" customWidth="1"/>
    <col min="258" max="258" width="19.625" style="115" customWidth="1"/>
    <col min="259" max="259" width="8" style="115" customWidth="1"/>
    <col min="260" max="260" width="4.75" style="115" customWidth="1"/>
    <col min="261" max="261" width="6.75" style="115" customWidth="1"/>
    <col min="262" max="270" width="10.125" style="115" customWidth="1"/>
    <col min="271" max="272" width="7.625" style="115" customWidth="1"/>
    <col min="273" max="273" width="7.375" style="115" bestFit="1" customWidth="1"/>
    <col min="274" max="274" width="15.375" style="115" customWidth="1"/>
    <col min="275" max="275" width="4.5" style="115" customWidth="1"/>
    <col min="276" max="276" width="5.125" style="115" bestFit="1" customWidth="1"/>
    <col min="277" max="277" width="9" style="115" bestFit="1" customWidth="1"/>
    <col min="278" max="278" width="5.5" style="115" bestFit="1" customWidth="1"/>
    <col min="279" max="281" width="5.125" style="115" bestFit="1" customWidth="1"/>
    <col min="282" max="282" width="7.375" style="115" bestFit="1" customWidth="1"/>
    <col min="283" max="285" width="5.125" style="115" bestFit="1" customWidth="1"/>
    <col min="286" max="286" width="4" style="115" bestFit="1" customWidth="1"/>
    <col min="287" max="292" width="5.125" style="115" bestFit="1" customWidth="1"/>
    <col min="293" max="512" width="9" style="115"/>
    <col min="513" max="513" width="3.125" style="115" customWidth="1"/>
    <col min="514" max="514" width="19.625" style="115" customWidth="1"/>
    <col min="515" max="515" width="8" style="115" customWidth="1"/>
    <col min="516" max="516" width="4.75" style="115" customWidth="1"/>
    <col min="517" max="517" width="6.75" style="115" customWidth="1"/>
    <col min="518" max="526" width="10.125" style="115" customWidth="1"/>
    <col min="527" max="528" width="7.625" style="115" customWidth="1"/>
    <col min="529" max="529" width="7.375" style="115" bestFit="1" customWidth="1"/>
    <col min="530" max="530" width="15.375" style="115" customWidth="1"/>
    <col min="531" max="531" width="4.5" style="115" customWidth="1"/>
    <col min="532" max="532" width="5.125" style="115" bestFit="1" customWidth="1"/>
    <col min="533" max="533" width="9" style="115" bestFit="1" customWidth="1"/>
    <col min="534" max="534" width="5.5" style="115" bestFit="1" customWidth="1"/>
    <col min="535" max="537" width="5.125" style="115" bestFit="1" customWidth="1"/>
    <col min="538" max="538" width="7.375" style="115" bestFit="1" customWidth="1"/>
    <col min="539" max="541" width="5.125" style="115" bestFit="1" customWidth="1"/>
    <col min="542" max="542" width="4" style="115" bestFit="1" customWidth="1"/>
    <col min="543" max="548" width="5.125" style="115" bestFit="1" customWidth="1"/>
    <col min="549" max="768" width="9" style="115"/>
    <col min="769" max="769" width="3.125" style="115" customWidth="1"/>
    <col min="770" max="770" width="19.625" style="115" customWidth="1"/>
    <col min="771" max="771" width="8" style="115" customWidth="1"/>
    <col min="772" max="772" width="4.75" style="115" customWidth="1"/>
    <col min="773" max="773" width="6.75" style="115" customWidth="1"/>
    <col min="774" max="782" width="10.125" style="115" customWidth="1"/>
    <col min="783" max="784" width="7.625" style="115" customWidth="1"/>
    <col min="785" max="785" width="7.375" style="115" bestFit="1" customWidth="1"/>
    <col min="786" max="786" width="15.375" style="115" customWidth="1"/>
    <col min="787" max="787" width="4.5" style="115" customWidth="1"/>
    <col min="788" max="788" width="5.125" style="115" bestFit="1" customWidth="1"/>
    <col min="789" max="789" width="9" style="115" bestFit="1" customWidth="1"/>
    <col min="790" max="790" width="5.5" style="115" bestFit="1" customWidth="1"/>
    <col min="791" max="793" width="5.125" style="115" bestFit="1" customWidth="1"/>
    <col min="794" max="794" width="7.375" style="115" bestFit="1" customWidth="1"/>
    <col min="795" max="797" width="5.125" style="115" bestFit="1" customWidth="1"/>
    <col min="798" max="798" width="4" style="115" bestFit="1" customWidth="1"/>
    <col min="799" max="804" width="5.125" style="115" bestFit="1" customWidth="1"/>
    <col min="805" max="1024" width="9" style="115"/>
    <col min="1025" max="1025" width="3.125" style="115" customWidth="1"/>
    <col min="1026" max="1026" width="19.625" style="115" customWidth="1"/>
    <col min="1027" max="1027" width="8" style="115" customWidth="1"/>
    <col min="1028" max="1028" width="4.75" style="115" customWidth="1"/>
    <col min="1029" max="1029" width="6.75" style="115" customWidth="1"/>
    <col min="1030" max="1038" width="10.125" style="115" customWidth="1"/>
    <col min="1039" max="1040" width="7.625" style="115" customWidth="1"/>
    <col min="1041" max="1041" width="7.375" style="115" bestFit="1" customWidth="1"/>
    <col min="1042" max="1042" width="15.375" style="115" customWidth="1"/>
    <col min="1043" max="1043" width="4.5" style="115" customWidth="1"/>
    <col min="1044" max="1044" width="5.125" style="115" bestFit="1" customWidth="1"/>
    <col min="1045" max="1045" width="9" style="115" bestFit="1" customWidth="1"/>
    <col min="1046" max="1046" width="5.5" style="115" bestFit="1" customWidth="1"/>
    <col min="1047" max="1049" width="5.125" style="115" bestFit="1" customWidth="1"/>
    <col min="1050" max="1050" width="7.375" style="115" bestFit="1" customWidth="1"/>
    <col min="1051" max="1053" width="5.125" style="115" bestFit="1" customWidth="1"/>
    <col min="1054" max="1054" width="4" style="115" bestFit="1" customWidth="1"/>
    <col min="1055" max="1060" width="5.125" style="115" bestFit="1" customWidth="1"/>
    <col min="1061" max="1280" width="9" style="115"/>
    <col min="1281" max="1281" width="3.125" style="115" customWidth="1"/>
    <col min="1282" max="1282" width="19.625" style="115" customWidth="1"/>
    <col min="1283" max="1283" width="8" style="115" customWidth="1"/>
    <col min="1284" max="1284" width="4.75" style="115" customWidth="1"/>
    <col min="1285" max="1285" width="6.75" style="115" customWidth="1"/>
    <col min="1286" max="1294" width="10.125" style="115" customWidth="1"/>
    <col min="1295" max="1296" width="7.625" style="115" customWidth="1"/>
    <col min="1297" max="1297" width="7.375" style="115" bestFit="1" customWidth="1"/>
    <col min="1298" max="1298" width="15.375" style="115" customWidth="1"/>
    <col min="1299" max="1299" width="4.5" style="115" customWidth="1"/>
    <col min="1300" max="1300" width="5.125" style="115" bestFit="1" customWidth="1"/>
    <col min="1301" max="1301" width="9" style="115" bestFit="1" customWidth="1"/>
    <col min="1302" max="1302" width="5.5" style="115" bestFit="1" customWidth="1"/>
    <col min="1303" max="1305" width="5.125" style="115" bestFit="1" customWidth="1"/>
    <col min="1306" max="1306" width="7.375" style="115" bestFit="1" customWidth="1"/>
    <col min="1307" max="1309" width="5.125" style="115" bestFit="1" customWidth="1"/>
    <col min="1310" max="1310" width="4" style="115" bestFit="1" customWidth="1"/>
    <col min="1311" max="1316" width="5.125" style="115" bestFit="1" customWidth="1"/>
    <col min="1317" max="1536" width="9" style="115"/>
    <col min="1537" max="1537" width="3.125" style="115" customWidth="1"/>
    <col min="1538" max="1538" width="19.625" style="115" customWidth="1"/>
    <col min="1539" max="1539" width="8" style="115" customWidth="1"/>
    <col min="1540" max="1540" width="4.75" style="115" customWidth="1"/>
    <col min="1541" max="1541" width="6.75" style="115" customWidth="1"/>
    <col min="1542" max="1550" width="10.125" style="115" customWidth="1"/>
    <col min="1551" max="1552" width="7.625" style="115" customWidth="1"/>
    <col min="1553" max="1553" width="7.375" style="115" bestFit="1" customWidth="1"/>
    <col min="1554" max="1554" width="15.375" style="115" customWidth="1"/>
    <col min="1555" max="1555" width="4.5" style="115" customWidth="1"/>
    <col min="1556" max="1556" width="5.125" style="115" bestFit="1" customWidth="1"/>
    <col min="1557" max="1557" width="9" style="115" bestFit="1" customWidth="1"/>
    <col min="1558" max="1558" width="5.5" style="115" bestFit="1" customWidth="1"/>
    <col min="1559" max="1561" width="5.125" style="115" bestFit="1" customWidth="1"/>
    <col min="1562" max="1562" width="7.375" style="115" bestFit="1" customWidth="1"/>
    <col min="1563" max="1565" width="5.125" style="115" bestFit="1" customWidth="1"/>
    <col min="1566" max="1566" width="4" style="115" bestFit="1" customWidth="1"/>
    <col min="1567" max="1572" width="5.125" style="115" bestFit="1" customWidth="1"/>
    <col min="1573" max="1792" width="9" style="115"/>
    <col min="1793" max="1793" width="3.125" style="115" customWidth="1"/>
    <col min="1794" max="1794" width="19.625" style="115" customWidth="1"/>
    <col min="1795" max="1795" width="8" style="115" customWidth="1"/>
    <col min="1796" max="1796" width="4.75" style="115" customWidth="1"/>
    <col min="1797" max="1797" width="6.75" style="115" customWidth="1"/>
    <col min="1798" max="1806" width="10.125" style="115" customWidth="1"/>
    <col min="1807" max="1808" width="7.625" style="115" customWidth="1"/>
    <col min="1809" max="1809" width="7.375" style="115" bestFit="1" customWidth="1"/>
    <col min="1810" max="1810" width="15.375" style="115" customWidth="1"/>
    <col min="1811" max="1811" width="4.5" style="115" customWidth="1"/>
    <col min="1812" max="1812" width="5.125" style="115" bestFit="1" customWidth="1"/>
    <col min="1813" max="1813" width="9" style="115" bestFit="1" customWidth="1"/>
    <col min="1814" max="1814" width="5.5" style="115" bestFit="1" customWidth="1"/>
    <col min="1815" max="1817" width="5.125" style="115" bestFit="1" customWidth="1"/>
    <col min="1818" max="1818" width="7.375" style="115" bestFit="1" customWidth="1"/>
    <col min="1819" max="1821" width="5.125" style="115" bestFit="1" customWidth="1"/>
    <col min="1822" max="1822" width="4" style="115" bestFit="1" customWidth="1"/>
    <col min="1823" max="1828" width="5.125" style="115" bestFit="1" customWidth="1"/>
    <col min="1829" max="2048" width="9" style="115"/>
    <col min="2049" max="2049" width="3.125" style="115" customWidth="1"/>
    <col min="2050" max="2050" width="19.625" style="115" customWidth="1"/>
    <col min="2051" max="2051" width="8" style="115" customWidth="1"/>
    <col min="2052" max="2052" width="4.75" style="115" customWidth="1"/>
    <col min="2053" max="2053" width="6.75" style="115" customWidth="1"/>
    <col min="2054" max="2062" width="10.125" style="115" customWidth="1"/>
    <col min="2063" max="2064" width="7.625" style="115" customWidth="1"/>
    <col min="2065" max="2065" width="7.375" style="115" bestFit="1" customWidth="1"/>
    <col min="2066" max="2066" width="15.375" style="115" customWidth="1"/>
    <col min="2067" max="2067" width="4.5" style="115" customWidth="1"/>
    <col min="2068" max="2068" width="5.125" style="115" bestFit="1" customWidth="1"/>
    <col min="2069" max="2069" width="9" style="115" bestFit="1" customWidth="1"/>
    <col min="2070" max="2070" width="5.5" style="115" bestFit="1" customWidth="1"/>
    <col min="2071" max="2073" width="5.125" style="115" bestFit="1" customWidth="1"/>
    <col min="2074" max="2074" width="7.375" style="115" bestFit="1" customWidth="1"/>
    <col min="2075" max="2077" width="5.125" style="115" bestFit="1" customWidth="1"/>
    <col min="2078" max="2078" width="4" style="115" bestFit="1" customWidth="1"/>
    <col min="2079" max="2084" width="5.125" style="115" bestFit="1" customWidth="1"/>
    <col min="2085" max="2304" width="9" style="115"/>
    <col min="2305" max="2305" width="3.125" style="115" customWidth="1"/>
    <col min="2306" max="2306" width="19.625" style="115" customWidth="1"/>
    <col min="2307" max="2307" width="8" style="115" customWidth="1"/>
    <col min="2308" max="2308" width="4.75" style="115" customWidth="1"/>
    <col min="2309" max="2309" width="6.75" style="115" customWidth="1"/>
    <col min="2310" max="2318" width="10.125" style="115" customWidth="1"/>
    <col min="2319" max="2320" width="7.625" style="115" customWidth="1"/>
    <col min="2321" max="2321" width="7.375" style="115" bestFit="1" customWidth="1"/>
    <col min="2322" max="2322" width="15.375" style="115" customWidth="1"/>
    <col min="2323" max="2323" width="4.5" style="115" customWidth="1"/>
    <col min="2324" max="2324" width="5.125" style="115" bestFit="1" customWidth="1"/>
    <col min="2325" max="2325" width="9" style="115" bestFit="1" customWidth="1"/>
    <col min="2326" max="2326" width="5.5" style="115" bestFit="1" customWidth="1"/>
    <col min="2327" max="2329" width="5.125" style="115" bestFit="1" customWidth="1"/>
    <col min="2330" max="2330" width="7.375" style="115" bestFit="1" customWidth="1"/>
    <col min="2331" max="2333" width="5.125" style="115" bestFit="1" customWidth="1"/>
    <col min="2334" max="2334" width="4" style="115" bestFit="1" customWidth="1"/>
    <col min="2335" max="2340" width="5.125" style="115" bestFit="1" customWidth="1"/>
    <col min="2341" max="2560" width="9" style="115"/>
    <col min="2561" max="2561" width="3.125" style="115" customWidth="1"/>
    <col min="2562" max="2562" width="19.625" style="115" customWidth="1"/>
    <col min="2563" max="2563" width="8" style="115" customWidth="1"/>
    <col min="2564" max="2564" width="4.75" style="115" customWidth="1"/>
    <col min="2565" max="2565" width="6.75" style="115" customWidth="1"/>
    <col min="2566" max="2574" width="10.125" style="115" customWidth="1"/>
    <col min="2575" max="2576" width="7.625" style="115" customWidth="1"/>
    <col min="2577" max="2577" width="7.375" style="115" bestFit="1" customWidth="1"/>
    <col min="2578" max="2578" width="15.375" style="115" customWidth="1"/>
    <col min="2579" max="2579" width="4.5" style="115" customWidth="1"/>
    <col min="2580" max="2580" width="5.125" style="115" bestFit="1" customWidth="1"/>
    <col min="2581" max="2581" width="9" style="115" bestFit="1" customWidth="1"/>
    <col min="2582" max="2582" width="5.5" style="115" bestFit="1" customWidth="1"/>
    <col min="2583" max="2585" width="5.125" style="115" bestFit="1" customWidth="1"/>
    <col min="2586" max="2586" width="7.375" style="115" bestFit="1" customWidth="1"/>
    <col min="2587" max="2589" width="5.125" style="115" bestFit="1" customWidth="1"/>
    <col min="2590" max="2590" width="4" style="115" bestFit="1" customWidth="1"/>
    <col min="2591" max="2596" width="5.125" style="115" bestFit="1" customWidth="1"/>
    <col min="2597" max="2816" width="9" style="115"/>
    <col min="2817" max="2817" width="3.125" style="115" customWidth="1"/>
    <col min="2818" max="2818" width="19.625" style="115" customWidth="1"/>
    <col min="2819" max="2819" width="8" style="115" customWidth="1"/>
    <col min="2820" max="2820" width="4.75" style="115" customWidth="1"/>
    <col min="2821" max="2821" width="6.75" style="115" customWidth="1"/>
    <col min="2822" max="2830" width="10.125" style="115" customWidth="1"/>
    <col min="2831" max="2832" width="7.625" style="115" customWidth="1"/>
    <col min="2833" max="2833" width="7.375" style="115" bestFit="1" customWidth="1"/>
    <col min="2834" max="2834" width="15.375" style="115" customWidth="1"/>
    <col min="2835" max="2835" width="4.5" style="115" customWidth="1"/>
    <col min="2836" max="2836" width="5.125" style="115" bestFit="1" customWidth="1"/>
    <col min="2837" max="2837" width="9" style="115" bestFit="1" customWidth="1"/>
    <col min="2838" max="2838" width="5.5" style="115" bestFit="1" customWidth="1"/>
    <col min="2839" max="2841" width="5.125" style="115" bestFit="1" customWidth="1"/>
    <col min="2842" max="2842" width="7.375" style="115" bestFit="1" customWidth="1"/>
    <col min="2843" max="2845" width="5.125" style="115" bestFit="1" customWidth="1"/>
    <col min="2846" max="2846" width="4" style="115" bestFit="1" customWidth="1"/>
    <col min="2847" max="2852" width="5.125" style="115" bestFit="1" customWidth="1"/>
    <col min="2853" max="3072" width="9" style="115"/>
    <col min="3073" max="3073" width="3.125" style="115" customWidth="1"/>
    <col min="3074" max="3074" width="19.625" style="115" customWidth="1"/>
    <col min="3075" max="3075" width="8" style="115" customWidth="1"/>
    <col min="3076" max="3076" width="4.75" style="115" customWidth="1"/>
    <col min="3077" max="3077" width="6.75" style="115" customWidth="1"/>
    <col min="3078" max="3086" width="10.125" style="115" customWidth="1"/>
    <col min="3087" max="3088" width="7.625" style="115" customWidth="1"/>
    <col min="3089" max="3089" width="7.375" style="115" bestFit="1" customWidth="1"/>
    <col min="3090" max="3090" width="15.375" style="115" customWidth="1"/>
    <col min="3091" max="3091" width="4.5" style="115" customWidth="1"/>
    <col min="3092" max="3092" width="5.125" style="115" bestFit="1" customWidth="1"/>
    <col min="3093" max="3093" width="9" style="115" bestFit="1" customWidth="1"/>
    <col min="3094" max="3094" width="5.5" style="115" bestFit="1" customWidth="1"/>
    <col min="3095" max="3097" width="5.125" style="115" bestFit="1" customWidth="1"/>
    <col min="3098" max="3098" width="7.375" style="115" bestFit="1" customWidth="1"/>
    <col min="3099" max="3101" width="5.125" style="115" bestFit="1" customWidth="1"/>
    <col min="3102" max="3102" width="4" style="115" bestFit="1" customWidth="1"/>
    <col min="3103" max="3108" width="5.125" style="115" bestFit="1" customWidth="1"/>
    <col min="3109" max="3328" width="9" style="115"/>
    <col min="3329" max="3329" width="3.125" style="115" customWidth="1"/>
    <col min="3330" max="3330" width="19.625" style="115" customWidth="1"/>
    <col min="3331" max="3331" width="8" style="115" customWidth="1"/>
    <col min="3332" max="3332" width="4.75" style="115" customWidth="1"/>
    <col min="3333" max="3333" width="6.75" style="115" customWidth="1"/>
    <col min="3334" max="3342" width="10.125" style="115" customWidth="1"/>
    <col min="3343" max="3344" width="7.625" style="115" customWidth="1"/>
    <col min="3345" max="3345" width="7.375" style="115" bestFit="1" customWidth="1"/>
    <col min="3346" max="3346" width="15.375" style="115" customWidth="1"/>
    <col min="3347" max="3347" width="4.5" style="115" customWidth="1"/>
    <col min="3348" max="3348" width="5.125" style="115" bestFit="1" customWidth="1"/>
    <col min="3349" max="3349" width="9" style="115" bestFit="1" customWidth="1"/>
    <col min="3350" max="3350" width="5.5" style="115" bestFit="1" customWidth="1"/>
    <col min="3351" max="3353" width="5.125" style="115" bestFit="1" customWidth="1"/>
    <col min="3354" max="3354" width="7.375" style="115" bestFit="1" customWidth="1"/>
    <col min="3355" max="3357" width="5.125" style="115" bestFit="1" customWidth="1"/>
    <col min="3358" max="3358" width="4" style="115" bestFit="1" customWidth="1"/>
    <col min="3359" max="3364" width="5.125" style="115" bestFit="1" customWidth="1"/>
    <col min="3365" max="3584" width="9" style="115"/>
    <col min="3585" max="3585" width="3.125" style="115" customWidth="1"/>
    <col min="3586" max="3586" width="19.625" style="115" customWidth="1"/>
    <col min="3587" max="3587" width="8" style="115" customWidth="1"/>
    <col min="3588" max="3588" width="4.75" style="115" customWidth="1"/>
    <col min="3589" max="3589" width="6.75" style="115" customWidth="1"/>
    <col min="3590" max="3598" width="10.125" style="115" customWidth="1"/>
    <col min="3599" max="3600" width="7.625" style="115" customWidth="1"/>
    <col min="3601" max="3601" width="7.375" style="115" bestFit="1" customWidth="1"/>
    <col min="3602" max="3602" width="15.375" style="115" customWidth="1"/>
    <col min="3603" max="3603" width="4.5" style="115" customWidth="1"/>
    <col min="3604" max="3604" width="5.125" style="115" bestFit="1" customWidth="1"/>
    <col min="3605" max="3605" width="9" style="115" bestFit="1" customWidth="1"/>
    <col min="3606" max="3606" width="5.5" style="115" bestFit="1" customWidth="1"/>
    <col min="3607" max="3609" width="5.125" style="115" bestFit="1" customWidth="1"/>
    <col min="3610" max="3610" width="7.375" style="115" bestFit="1" customWidth="1"/>
    <col min="3611" max="3613" width="5.125" style="115" bestFit="1" customWidth="1"/>
    <col min="3614" max="3614" width="4" style="115" bestFit="1" customWidth="1"/>
    <col min="3615" max="3620" width="5.125" style="115" bestFit="1" customWidth="1"/>
    <col min="3621" max="3840" width="9" style="115"/>
    <col min="3841" max="3841" width="3.125" style="115" customWidth="1"/>
    <col min="3842" max="3842" width="19.625" style="115" customWidth="1"/>
    <col min="3843" max="3843" width="8" style="115" customWidth="1"/>
    <col min="3844" max="3844" width="4.75" style="115" customWidth="1"/>
    <col min="3845" max="3845" width="6.75" style="115" customWidth="1"/>
    <col min="3846" max="3854" width="10.125" style="115" customWidth="1"/>
    <col min="3855" max="3856" width="7.625" style="115" customWidth="1"/>
    <col min="3857" max="3857" width="7.375" style="115" bestFit="1" customWidth="1"/>
    <col min="3858" max="3858" width="15.375" style="115" customWidth="1"/>
    <col min="3859" max="3859" width="4.5" style="115" customWidth="1"/>
    <col min="3860" max="3860" width="5.125" style="115" bestFit="1" customWidth="1"/>
    <col min="3861" max="3861" width="9" style="115" bestFit="1" customWidth="1"/>
    <col min="3862" max="3862" width="5.5" style="115" bestFit="1" customWidth="1"/>
    <col min="3863" max="3865" width="5.125" style="115" bestFit="1" customWidth="1"/>
    <col min="3866" max="3866" width="7.375" style="115" bestFit="1" customWidth="1"/>
    <col min="3867" max="3869" width="5.125" style="115" bestFit="1" customWidth="1"/>
    <col min="3870" max="3870" width="4" style="115" bestFit="1" customWidth="1"/>
    <col min="3871" max="3876" width="5.125" style="115" bestFit="1" customWidth="1"/>
    <col min="3877" max="4096" width="9" style="115"/>
    <col min="4097" max="4097" width="3.125" style="115" customWidth="1"/>
    <col min="4098" max="4098" width="19.625" style="115" customWidth="1"/>
    <col min="4099" max="4099" width="8" style="115" customWidth="1"/>
    <col min="4100" max="4100" width="4.75" style="115" customWidth="1"/>
    <col min="4101" max="4101" width="6.75" style="115" customWidth="1"/>
    <col min="4102" max="4110" width="10.125" style="115" customWidth="1"/>
    <col min="4111" max="4112" width="7.625" style="115" customWidth="1"/>
    <col min="4113" max="4113" width="7.375" style="115" bestFit="1" customWidth="1"/>
    <col min="4114" max="4114" width="15.375" style="115" customWidth="1"/>
    <col min="4115" max="4115" width="4.5" style="115" customWidth="1"/>
    <col min="4116" max="4116" width="5.125" style="115" bestFit="1" customWidth="1"/>
    <col min="4117" max="4117" width="9" style="115" bestFit="1" customWidth="1"/>
    <col min="4118" max="4118" width="5.5" style="115" bestFit="1" customWidth="1"/>
    <col min="4119" max="4121" width="5.125" style="115" bestFit="1" customWidth="1"/>
    <col min="4122" max="4122" width="7.375" style="115" bestFit="1" customWidth="1"/>
    <col min="4123" max="4125" width="5.125" style="115" bestFit="1" customWidth="1"/>
    <col min="4126" max="4126" width="4" style="115" bestFit="1" customWidth="1"/>
    <col min="4127" max="4132" width="5.125" style="115" bestFit="1" customWidth="1"/>
    <col min="4133" max="4352" width="9" style="115"/>
    <col min="4353" max="4353" width="3.125" style="115" customWidth="1"/>
    <col min="4354" max="4354" width="19.625" style="115" customWidth="1"/>
    <col min="4355" max="4355" width="8" style="115" customWidth="1"/>
    <col min="4356" max="4356" width="4.75" style="115" customWidth="1"/>
    <col min="4357" max="4357" width="6.75" style="115" customWidth="1"/>
    <col min="4358" max="4366" width="10.125" style="115" customWidth="1"/>
    <col min="4367" max="4368" width="7.625" style="115" customWidth="1"/>
    <col min="4369" max="4369" width="7.375" style="115" bestFit="1" customWidth="1"/>
    <col min="4370" max="4370" width="15.375" style="115" customWidth="1"/>
    <col min="4371" max="4371" width="4.5" style="115" customWidth="1"/>
    <col min="4372" max="4372" width="5.125" style="115" bestFit="1" customWidth="1"/>
    <col min="4373" max="4373" width="9" style="115" bestFit="1" customWidth="1"/>
    <col min="4374" max="4374" width="5.5" style="115" bestFit="1" customWidth="1"/>
    <col min="4375" max="4377" width="5.125" style="115" bestFit="1" customWidth="1"/>
    <col min="4378" max="4378" width="7.375" style="115" bestFit="1" customWidth="1"/>
    <col min="4379" max="4381" width="5.125" style="115" bestFit="1" customWidth="1"/>
    <col min="4382" max="4382" width="4" style="115" bestFit="1" customWidth="1"/>
    <col min="4383" max="4388" width="5.125" style="115" bestFit="1" customWidth="1"/>
    <col min="4389" max="4608" width="9" style="115"/>
    <col min="4609" max="4609" width="3.125" style="115" customWidth="1"/>
    <col min="4610" max="4610" width="19.625" style="115" customWidth="1"/>
    <col min="4611" max="4611" width="8" style="115" customWidth="1"/>
    <col min="4612" max="4612" width="4.75" style="115" customWidth="1"/>
    <col min="4613" max="4613" width="6.75" style="115" customWidth="1"/>
    <col min="4614" max="4622" width="10.125" style="115" customWidth="1"/>
    <col min="4623" max="4624" width="7.625" style="115" customWidth="1"/>
    <col min="4625" max="4625" width="7.375" style="115" bestFit="1" customWidth="1"/>
    <col min="4626" max="4626" width="15.375" style="115" customWidth="1"/>
    <col min="4627" max="4627" width="4.5" style="115" customWidth="1"/>
    <col min="4628" max="4628" width="5.125" style="115" bestFit="1" customWidth="1"/>
    <col min="4629" max="4629" width="9" style="115" bestFit="1" customWidth="1"/>
    <col min="4630" max="4630" width="5.5" style="115" bestFit="1" customWidth="1"/>
    <col min="4631" max="4633" width="5.125" style="115" bestFit="1" customWidth="1"/>
    <col min="4634" max="4634" width="7.375" style="115" bestFit="1" customWidth="1"/>
    <col min="4635" max="4637" width="5.125" style="115" bestFit="1" customWidth="1"/>
    <col min="4638" max="4638" width="4" style="115" bestFit="1" customWidth="1"/>
    <col min="4639" max="4644" width="5.125" style="115" bestFit="1" customWidth="1"/>
    <col min="4645" max="4864" width="9" style="115"/>
    <col min="4865" max="4865" width="3.125" style="115" customWidth="1"/>
    <col min="4866" max="4866" width="19.625" style="115" customWidth="1"/>
    <col min="4867" max="4867" width="8" style="115" customWidth="1"/>
    <col min="4868" max="4868" width="4.75" style="115" customWidth="1"/>
    <col min="4869" max="4869" width="6.75" style="115" customWidth="1"/>
    <col min="4870" max="4878" width="10.125" style="115" customWidth="1"/>
    <col min="4879" max="4880" width="7.625" style="115" customWidth="1"/>
    <col min="4881" max="4881" width="7.375" style="115" bestFit="1" customWidth="1"/>
    <col min="4882" max="4882" width="15.375" style="115" customWidth="1"/>
    <col min="4883" max="4883" width="4.5" style="115" customWidth="1"/>
    <col min="4884" max="4884" width="5.125" style="115" bestFit="1" customWidth="1"/>
    <col min="4885" max="4885" width="9" style="115" bestFit="1" customWidth="1"/>
    <col min="4886" max="4886" width="5.5" style="115" bestFit="1" customWidth="1"/>
    <col min="4887" max="4889" width="5.125" style="115" bestFit="1" customWidth="1"/>
    <col min="4890" max="4890" width="7.375" style="115" bestFit="1" customWidth="1"/>
    <col min="4891" max="4893" width="5.125" style="115" bestFit="1" customWidth="1"/>
    <col min="4894" max="4894" width="4" style="115" bestFit="1" customWidth="1"/>
    <col min="4895" max="4900" width="5.125" style="115" bestFit="1" customWidth="1"/>
    <col min="4901" max="5120" width="9" style="115"/>
    <col min="5121" max="5121" width="3.125" style="115" customWidth="1"/>
    <col min="5122" max="5122" width="19.625" style="115" customWidth="1"/>
    <col min="5123" max="5123" width="8" style="115" customWidth="1"/>
    <col min="5124" max="5124" width="4.75" style="115" customWidth="1"/>
    <col min="5125" max="5125" width="6.75" style="115" customWidth="1"/>
    <col min="5126" max="5134" width="10.125" style="115" customWidth="1"/>
    <col min="5135" max="5136" width="7.625" style="115" customWidth="1"/>
    <col min="5137" max="5137" width="7.375" style="115" bestFit="1" customWidth="1"/>
    <col min="5138" max="5138" width="15.375" style="115" customWidth="1"/>
    <col min="5139" max="5139" width="4.5" style="115" customWidth="1"/>
    <col min="5140" max="5140" width="5.125" style="115" bestFit="1" customWidth="1"/>
    <col min="5141" max="5141" width="9" style="115" bestFit="1" customWidth="1"/>
    <col min="5142" max="5142" width="5.5" style="115" bestFit="1" customWidth="1"/>
    <col min="5143" max="5145" width="5.125" style="115" bestFit="1" customWidth="1"/>
    <col min="5146" max="5146" width="7.375" style="115" bestFit="1" customWidth="1"/>
    <col min="5147" max="5149" width="5.125" style="115" bestFit="1" customWidth="1"/>
    <col min="5150" max="5150" width="4" style="115" bestFit="1" customWidth="1"/>
    <col min="5151" max="5156" width="5.125" style="115" bestFit="1" customWidth="1"/>
    <col min="5157" max="5376" width="9" style="115"/>
    <col min="5377" max="5377" width="3.125" style="115" customWidth="1"/>
    <col min="5378" max="5378" width="19.625" style="115" customWidth="1"/>
    <col min="5379" max="5379" width="8" style="115" customWidth="1"/>
    <col min="5380" max="5380" width="4.75" style="115" customWidth="1"/>
    <col min="5381" max="5381" width="6.75" style="115" customWidth="1"/>
    <col min="5382" max="5390" width="10.125" style="115" customWidth="1"/>
    <col min="5391" max="5392" width="7.625" style="115" customWidth="1"/>
    <col min="5393" max="5393" width="7.375" style="115" bestFit="1" customWidth="1"/>
    <col min="5394" max="5394" width="15.375" style="115" customWidth="1"/>
    <col min="5395" max="5395" width="4.5" style="115" customWidth="1"/>
    <col min="5396" max="5396" width="5.125" style="115" bestFit="1" customWidth="1"/>
    <col min="5397" max="5397" width="9" style="115" bestFit="1" customWidth="1"/>
    <col min="5398" max="5398" width="5.5" style="115" bestFit="1" customWidth="1"/>
    <col min="5399" max="5401" width="5.125" style="115" bestFit="1" customWidth="1"/>
    <col min="5402" max="5402" width="7.375" style="115" bestFit="1" customWidth="1"/>
    <col min="5403" max="5405" width="5.125" style="115" bestFit="1" customWidth="1"/>
    <col min="5406" max="5406" width="4" style="115" bestFit="1" customWidth="1"/>
    <col min="5407" max="5412" width="5.125" style="115" bestFit="1" customWidth="1"/>
    <col min="5413" max="5632" width="9" style="115"/>
    <col min="5633" max="5633" width="3.125" style="115" customWidth="1"/>
    <col min="5634" max="5634" width="19.625" style="115" customWidth="1"/>
    <col min="5635" max="5635" width="8" style="115" customWidth="1"/>
    <col min="5636" max="5636" width="4.75" style="115" customWidth="1"/>
    <col min="5637" max="5637" width="6.75" style="115" customWidth="1"/>
    <col min="5638" max="5646" width="10.125" style="115" customWidth="1"/>
    <col min="5647" max="5648" width="7.625" style="115" customWidth="1"/>
    <col min="5649" max="5649" width="7.375" style="115" bestFit="1" customWidth="1"/>
    <col min="5650" max="5650" width="15.375" style="115" customWidth="1"/>
    <col min="5651" max="5651" width="4.5" style="115" customWidth="1"/>
    <col min="5652" max="5652" width="5.125" style="115" bestFit="1" customWidth="1"/>
    <col min="5653" max="5653" width="9" style="115" bestFit="1" customWidth="1"/>
    <col min="5654" max="5654" width="5.5" style="115" bestFit="1" customWidth="1"/>
    <col min="5655" max="5657" width="5.125" style="115" bestFit="1" customWidth="1"/>
    <col min="5658" max="5658" width="7.375" style="115" bestFit="1" customWidth="1"/>
    <col min="5659" max="5661" width="5.125" style="115" bestFit="1" customWidth="1"/>
    <col min="5662" max="5662" width="4" style="115" bestFit="1" customWidth="1"/>
    <col min="5663" max="5668" width="5.125" style="115" bestFit="1" customWidth="1"/>
    <col min="5669" max="5888" width="9" style="115"/>
    <col min="5889" max="5889" width="3.125" style="115" customWidth="1"/>
    <col min="5890" max="5890" width="19.625" style="115" customWidth="1"/>
    <col min="5891" max="5891" width="8" style="115" customWidth="1"/>
    <col min="5892" max="5892" width="4.75" style="115" customWidth="1"/>
    <col min="5893" max="5893" width="6.75" style="115" customWidth="1"/>
    <col min="5894" max="5902" width="10.125" style="115" customWidth="1"/>
    <col min="5903" max="5904" width="7.625" style="115" customWidth="1"/>
    <col min="5905" max="5905" width="7.375" style="115" bestFit="1" customWidth="1"/>
    <col min="5906" max="5906" width="15.375" style="115" customWidth="1"/>
    <col min="5907" max="5907" width="4.5" style="115" customWidth="1"/>
    <col min="5908" max="5908" width="5.125" style="115" bestFit="1" customWidth="1"/>
    <col min="5909" max="5909" width="9" style="115" bestFit="1" customWidth="1"/>
    <col min="5910" max="5910" width="5.5" style="115" bestFit="1" customWidth="1"/>
    <col min="5911" max="5913" width="5.125" style="115" bestFit="1" customWidth="1"/>
    <col min="5914" max="5914" width="7.375" style="115" bestFit="1" customWidth="1"/>
    <col min="5915" max="5917" width="5.125" style="115" bestFit="1" customWidth="1"/>
    <col min="5918" max="5918" width="4" style="115" bestFit="1" customWidth="1"/>
    <col min="5919" max="5924" width="5.125" style="115" bestFit="1" customWidth="1"/>
    <col min="5925" max="6144" width="9" style="115"/>
    <col min="6145" max="6145" width="3.125" style="115" customWidth="1"/>
    <col min="6146" max="6146" width="19.625" style="115" customWidth="1"/>
    <col min="6147" max="6147" width="8" style="115" customWidth="1"/>
    <col min="6148" max="6148" width="4.75" style="115" customWidth="1"/>
    <col min="6149" max="6149" width="6.75" style="115" customWidth="1"/>
    <col min="6150" max="6158" width="10.125" style="115" customWidth="1"/>
    <col min="6159" max="6160" width="7.625" style="115" customWidth="1"/>
    <col min="6161" max="6161" width="7.375" style="115" bestFit="1" customWidth="1"/>
    <col min="6162" max="6162" width="15.375" style="115" customWidth="1"/>
    <col min="6163" max="6163" width="4.5" style="115" customWidth="1"/>
    <col min="6164" max="6164" width="5.125" style="115" bestFit="1" customWidth="1"/>
    <col min="6165" max="6165" width="9" style="115" bestFit="1" customWidth="1"/>
    <col min="6166" max="6166" width="5.5" style="115" bestFit="1" customWidth="1"/>
    <col min="6167" max="6169" width="5.125" style="115" bestFit="1" customWidth="1"/>
    <col min="6170" max="6170" width="7.375" style="115" bestFit="1" customWidth="1"/>
    <col min="6171" max="6173" width="5.125" style="115" bestFit="1" customWidth="1"/>
    <col min="6174" max="6174" width="4" style="115" bestFit="1" customWidth="1"/>
    <col min="6175" max="6180" width="5.125" style="115" bestFit="1" customWidth="1"/>
    <col min="6181" max="6400" width="9" style="115"/>
    <col min="6401" max="6401" width="3.125" style="115" customWidth="1"/>
    <col min="6402" max="6402" width="19.625" style="115" customWidth="1"/>
    <col min="6403" max="6403" width="8" style="115" customWidth="1"/>
    <col min="6404" max="6404" width="4.75" style="115" customWidth="1"/>
    <col min="6405" max="6405" width="6.75" style="115" customWidth="1"/>
    <col min="6406" max="6414" width="10.125" style="115" customWidth="1"/>
    <col min="6415" max="6416" width="7.625" style="115" customWidth="1"/>
    <col min="6417" max="6417" width="7.375" style="115" bestFit="1" customWidth="1"/>
    <col min="6418" max="6418" width="15.375" style="115" customWidth="1"/>
    <col min="6419" max="6419" width="4.5" style="115" customWidth="1"/>
    <col min="6420" max="6420" width="5.125" style="115" bestFit="1" customWidth="1"/>
    <col min="6421" max="6421" width="9" style="115" bestFit="1" customWidth="1"/>
    <col min="6422" max="6422" width="5.5" style="115" bestFit="1" customWidth="1"/>
    <col min="6423" max="6425" width="5.125" style="115" bestFit="1" customWidth="1"/>
    <col min="6426" max="6426" width="7.375" style="115" bestFit="1" customWidth="1"/>
    <col min="6427" max="6429" width="5.125" style="115" bestFit="1" customWidth="1"/>
    <col min="6430" max="6430" width="4" style="115" bestFit="1" customWidth="1"/>
    <col min="6431" max="6436" width="5.125" style="115" bestFit="1" customWidth="1"/>
    <col min="6437" max="6656" width="9" style="115"/>
    <col min="6657" max="6657" width="3.125" style="115" customWidth="1"/>
    <col min="6658" max="6658" width="19.625" style="115" customWidth="1"/>
    <col min="6659" max="6659" width="8" style="115" customWidth="1"/>
    <col min="6660" max="6660" width="4.75" style="115" customWidth="1"/>
    <col min="6661" max="6661" width="6.75" style="115" customWidth="1"/>
    <col min="6662" max="6670" width="10.125" style="115" customWidth="1"/>
    <col min="6671" max="6672" width="7.625" style="115" customWidth="1"/>
    <col min="6673" max="6673" width="7.375" style="115" bestFit="1" customWidth="1"/>
    <col min="6674" max="6674" width="15.375" style="115" customWidth="1"/>
    <col min="6675" max="6675" width="4.5" style="115" customWidth="1"/>
    <col min="6676" max="6676" width="5.125" style="115" bestFit="1" customWidth="1"/>
    <col min="6677" max="6677" width="9" style="115" bestFit="1" customWidth="1"/>
    <col min="6678" max="6678" width="5.5" style="115" bestFit="1" customWidth="1"/>
    <col min="6679" max="6681" width="5.125" style="115" bestFit="1" customWidth="1"/>
    <col min="6682" max="6682" width="7.375" style="115" bestFit="1" customWidth="1"/>
    <col min="6683" max="6685" width="5.125" style="115" bestFit="1" customWidth="1"/>
    <col min="6686" max="6686" width="4" style="115" bestFit="1" customWidth="1"/>
    <col min="6687" max="6692" width="5.125" style="115" bestFit="1" customWidth="1"/>
    <col min="6693" max="6912" width="9" style="115"/>
    <col min="6913" max="6913" width="3.125" style="115" customWidth="1"/>
    <col min="6914" max="6914" width="19.625" style="115" customWidth="1"/>
    <col min="6915" max="6915" width="8" style="115" customWidth="1"/>
    <col min="6916" max="6916" width="4.75" style="115" customWidth="1"/>
    <col min="6917" max="6917" width="6.75" style="115" customWidth="1"/>
    <col min="6918" max="6926" width="10.125" style="115" customWidth="1"/>
    <col min="6927" max="6928" width="7.625" style="115" customWidth="1"/>
    <col min="6929" max="6929" width="7.375" style="115" bestFit="1" customWidth="1"/>
    <col min="6930" max="6930" width="15.375" style="115" customWidth="1"/>
    <col min="6931" max="6931" width="4.5" style="115" customWidth="1"/>
    <col min="6932" max="6932" width="5.125" style="115" bestFit="1" customWidth="1"/>
    <col min="6933" max="6933" width="9" style="115" bestFit="1" customWidth="1"/>
    <col min="6934" max="6934" width="5.5" style="115" bestFit="1" customWidth="1"/>
    <col min="6935" max="6937" width="5.125" style="115" bestFit="1" customWidth="1"/>
    <col min="6938" max="6938" width="7.375" style="115" bestFit="1" customWidth="1"/>
    <col min="6939" max="6941" width="5.125" style="115" bestFit="1" customWidth="1"/>
    <col min="6942" max="6942" width="4" style="115" bestFit="1" customWidth="1"/>
    <col min="6943" max="6948" width="5.125" style="115" bestFit="1" customWidth="1"/>
    <col min="6949" max="7168" width="9" style="115"/>
    <col min="7169" max="7169" width="3.125" style="115" customWidth="1"/>
    <col min="7170" max="7170" width="19.625" style="115" customWidth="1"/>
    <col min="7171" max="7171" width="8" style="115" customWidth="1"/>
    <col min="7172" max="7172" width="4.75" style="115" customWidth="1"/>
    <col min="7173" max="7173" width="6.75" style="115" customWidth="1"/>
    <col min="7174" max="7182" width="10.125" style="115" customWidth="1"/>
    <col min="7183" max="7184" width="7.625" style="115" customWidth="1"/>
    <col min="7185" max="7185" width="7.375" style="115" bestFit="1" customWidth="1"/>
    <col min="7186" max="7186" width="15.375" style="115" customWidth="1"/>
    <col min="7187" max="7187" width="4.5" style="115" customWidth="1"/>
    <col min="7188" max="7188" width="5.125" style="115" bestFit="1" customWidth="1"/>
    <col min="7189" max="7189" width="9" style="115" bestFit="1" customWidth="1"/>
    <col min="7190" max="7190" width="5.5" style="115" bestFit="1" customWidth="1"/>
    <col min="7191" max="7193" width="5.125" style="115" bestFit="1" customWidth="1"/>
    <col min="7194" max="7194" width="7.375" style="115" bestFit="1" customWidth="1"/>
    <col min="7195" max="7197" width="5.125" style="115" bestFit="1" customWidth="1"/>
    <col min="7198" max="7198" width="4" style="115" bestFit="1" customWidth="1"/>
    <col min="7199" max="7204" width="5.125" style="115" bestFit="1" customWidth="1"/>
    <col min="7205" max="7424" width="9" style="115"/>
    <col min="7425" max="7425" width="3.125" style="115" customWidth="1"/>
    <col min="7426" max="7426" width="19.625" style="115" customWidth="1"/>
    <col min="7427" max="7427" width="8" style="115" customWidth="1"/>
    <col min="7428" max="7428" width="4.75" style="115" customWidth="1"/>
    <col min="7429" max="7429" width="6.75" style="115" customWidth="1"/>
    <col min="7430" max="7438" width="10.125" style="115" customWidth="1"/>
    <col min="7439" max="7440" width="7.625" style="115" customWidth="1"/>
    <col min="7441" max="7441" width="7.375" style="115" bestFit="1" customWidth="1"/>
    <col min="7442" max="7442" width="15.375" style="115" customWidth="1"/>
    <col min="7443" max="7443" width="4.5" style="115" customWidth="1"/>
    <col min="7444" max="7444" width="5.125" style="115" bestFit="1" customWidth="1"/>
    <col min="7445" max="7445" width="9" style="115" bestFit="1" customWidth="1"/>
    <col min="7446" max="7446" width="5.5" style="115" bestFit="1" customWidth="1"/>
    <col min="7447" max="7449" width="5.125" style="115" bestFit="1" customWidth="1"/>
    <col min="7450" max="7450" width="7.375" style="115" bestFit="1" customWidth="1"/>
    <col min="7451" max="7453" width="5.125" style="115" bestFit="1" customWidth="1"/>
    <col min="7454" max="7454" width="4" style="115" bestFit="1" customWidth="1"/>
    <col min="7455" max="7460" width="5.125" style="115" bestFit="1" customWidth="1"/>
    <col min="7461" max="7680" width="9" style="115"/>
    <col min="7681" max="7681" width="3.125" style="115" customWidth="1"/>
    <col min="7682" max="7682" width="19.625" style="115" customWidth="1"/>
    <col min="7683" max="7683" width="8" style="115" customWidth="1"/>
    <col min="7684" max="7684" width="4.75" style="115" customWidth="1"/>
    <col min="7685" max="7685" width="6.75" style="115" customWidth="1"/>
    <col min="7686" max="7694" width="10.125" style="115" customWidth="1"/>
    <col min="7695" max="7696" width="7.625" style="115" customWidth="1"/>
    <col min="7697" max="7697" width="7.375" style="115" bestFit="1" customWidth="1"/>
    <col min="7698" max="7698" width="15.375" style="115" customWidth="1"/>
    <col min="7699" max="7699" width="4.5" style="115" customWidth="1"/>
    <col min="7700" max="7700" width="5.125" style="115" bestFit="1" customWidth="1"/>
    <col min="7701" max="7701" width="9" style="115" bestFit="1" customWidth="1"/>
    <col min="7702" max="7702" width="5.5" style="115" bestFit="1" customWidth="1"/>
    <col min="7703" max="7705" width="5.125" style="115" bestFit="1" customWidth="1"/>
    <col min="7706" max="7706" width="7.375" style="115" bestFit="1" customWidth="1"/>
    <col min="7707" max="7709" width="5.125" style="115" bestFit="1" customWidth="1"/>
    <col min="7710" max="7710" width="4" style="115" bestFit="1" customWidth="1"/>
    <col min="7711" max="7716" width="5.125" style="115" bestFit="1" customWidth="1"/>
    <col min="7717" max="7936" width="9" style="115"/>
    <col min="7937" max="7937" width="3.125" style="115" customWidth="1"/>
    <col min="7938" max="7938" width="19.625" style="115" customWidth="1"/>
    <col min="7939" max="7939" width="8" style="115" customWidth="1"/>
    <col min="7940" max="7940" width="4.75" style="115" customWidth="1"/>
    <col min="7941" max="7941" width="6.75" style="115" customWidth="1"/>
    <col min="7942" max="7950" width="10.125" style="115" customWidth="1"/>
    <col min="7951" max="7952" width="7.625" style="115" customWidth="1"/>
    <col min="7953" max="7953" width="7.375" style="115" bestFit="1" customWidth="1"/>
    <col min="7954" max="7954" width="15.375" style="115" customWidth="1"/>
    <col min="7955" max="7955" width="4.5" style="115" customWidth="1"/>
    <col min="7956" max="7956" width="5.125" style="115" bestFit="1" customWidth="1"/>
    <col min="7957" max="7957" width="9" style="115" bestFit="1" customWidth="1"/>
    <col min="7958" max="7958" width="5.5" style="115" bestFit="1" customWidth="1"/>
    <col min="7959" max="7961" width="5.125" style="115" bestFit="1" customWidth="1"/>
    <col min="7962" max="7962" width="7.375" style="115" bestFit="1" customWidth="1"/>
    <col min="7963" max="7965" width="5.125" style="115" bestFit="1" customWidth="1"/>
    <col min="7966" max="7966" width="4" style="115" bestFit="1" customWidth="1"/>
    <col min="7967" max="7972" width="5.125" style="115" bestFit="1" customWidth="1"/>
    <col min="7973" max="8192" width="9" style="115"/>
    <col min="8193" max="8193" width="3.125" style="115" customWidth="1"/>
    <col min="8194" max="8194" width="19.625" style="115" customWidth="1"/>
    <col min="8195" max="8195" width="8" style="115" customWidth="1"/>
    <col min="8196" max="8196" width="4.75" style="115" customWidth="1"/>
    <col min="8197" max="8197" width="6.75" style="115" customWidth="1"/>
    <col min="8198" max="8206" width="10.125" style="115" customWidth="1"/>
    <col min="8207" max="8208" width="7.625" style="115" customWidth="1"/>
    <col min="8209" max="8209" width="7.375" style="115" bestFit="1" customWidth="1"/>
    <col min="8210" max="8210" width="15.375" style="115" customWidth="1"/>
    <col min="8211" max="8211" width="4.5" style="115" customWidth="1"/>
    <col min="8212" max="8212" width="5.125" style="115" bestFit="1" customWidth="1"/>
    <col min="8213" max="8213" width="9" style="115" bestFit="1" customWidth="1"/>
    <col min="8214" max="8214" width="5.5" style="115" bestFit="1" customWidth="1"/>
    <col min="8215" max="8217" width="5.125" style="115" bestFit="1" customWidth="1"/>
    <col min="8218" max="8218" width="7.375" style="115" bestFit="1" customWidth="1"/>
    <col min="8219" max="8221" width="5.125" style="115" bestFit="1" customWidth="1"/>
    <col min="8222" max="8222" width="4" style="115" bestFit="1" customWidth="1"/>
    <col min="8223" max="8228" width="5.125" style="115" bestFit="1" customWidth="1"/>
    <col min="8229" max="8448" width="9" style="115"/>
    <col min="8449" max="8449" width="3.125" style="115" customWidth="1"/>
    <col min="8450" max="8450" width="19.625" style="115" customWidth="1"/>
    <col min="8451" max="8451" width="8" style="115" customWidth="1"/>
    <col min="8452" max="8452" width="4.75" style="115" customWidth="1"/>
    <col min="8453" max="8453" width="6.75" style="115" customWidth="1"/>
    <col min="8454" max="8462" width="10.125" style="115" customWidth="1"/>
    <col min="8463" max="8464" width="7.625" style="115" customWidth="1"/>
    <col min="8465" max="8465" width="7.375" style="115" bestFit="1" customWidth="1"/>
    <col min="8466" max="8466" width="15.375" style="115" customWidth="1"/>
    <col min="8467" max="8467" width="4.5" style="115" customWidth="1"/>
    <col min="8468" max="8468" width="5.125" style="115" bestFit="1" customWidth="1"/>
    <col min="8469" max="8469" width="9" style="115" bestFit="1" customWidth="1"/>
    <col min="8470" max="8470" width="5.5" style="115" bestFit="1" customWidth="1"/>
    <col min="8471" max="8473" width="5.125" style="115" bestFit="1" customWidth="1"/>
    <col min="8474" max="8474" width="7.375" style="115" bestFit="1" customWidth="1"/>
    <col min="8475" max="8477" width="5.125" style="115" bestFit="1" customWidth="1"/>
    <col min="8478" max="8478" width="4" style="115" bestFit="1" customWidth="1"/>
    <col min="8479" max="8484" width="5.125" style="115" bestFit="1" customWidth="1"/>
    <col min="8485" max="8704" width="9" style="115"/>
    <col min="8705" max="8705" width="3.125" style="115" customWidth="1"/>
    <col min="8706" max="8706" width="19.625" style="115" customWidth="1"/>
    <col min="8707" max="8707" width="8" style="115" customWidth="1"/>
    <col min="8708" max="8708" width="4.75" style="115" customWidth="1"/>
    <col min="8709" max="8709" width="6.75" style="115" customWidth="1"/>
    <col min="8710" max="8718" width="10.125" style="115" customWidth="1"/>
    <col min="8719" max="8720" width="7.625" style="115" customWidth="1"/>
    <col min="8721" max="8721" width="7.375" style="115" bestFit="1" customWidth="1"/>
    <col min="8722" max="8722" width="15.375" style="115" customWidth="1"/>
    <col min="8723" max="8723" width="4.5" style="115" customWidth="1"/>
    <col min="8724" max="8724" width="5.125" style="115" bestFit="1" customWidth="1"/>
    <col min="8725" max="8725" width="9" style="115" bestFit="1" customWidth="1"/>
    <col min="8726" max="8726" width="5.5" style="115" bestFit="1" customWidth="1"/>
    <col min="8727" max="8729" width="5.125" style="115" bestFit="1" customWidth="1"/>
    <col min="8730" max="8730" width="7.375" style="115" bestFit="1" customWidth="1"/>
    <col min="8731" max="8733" width="5.125" style="115" bestFit="1" customWidth="1"/>
    <col min="8734" max="8734" width="4" style="115" bestFit="1" customWidth="1"/>
    <col min="8735" max="8740" width="5.125" style="115" bestFit="1" customWidth="1"/>
    <col min="8741" max="8960" width="9" style="115"/>
    <col min="8961" max="8961" width="3.125" style="115" customWidth="1"/>
    <col min="8962" max="8962" width="19.625" style="115" customWidth="1"/>
    <col min="8963" max="8963" width="8" style="115" customWidth="1"/>
    <col min="8964" max="8964" width="4.75" style="115" customWidth="1"/>
    <col min="8965" max="8965" width="6.75" style="115" customWidth="1"/>
    <col min="8966" max="8974" width="10.125" style="115" customWidth="1"/>
    <col min="8975" max="8976" width="7.625" style="115" customWidth="1"/>
    <col min="8977" max="8977" width="7.375" style="115" bestFit="1" customWidth="1"/>
    <col min="8978" max="8978" width="15.375" style="115" customWidth="1"/>
    <col min="8979" max="8979" width="4.5" style="115" customWidth="1"/>
    <col min="8980" max="8980" width="5.125" style="115" bestFit="1" customWidth="1"/>
    <col min="8981" max="8981" width="9" style="115" bestFit="1" customWidth="1"/>
    <col min="8982" max="8982" width="5.5" style="115" bestFit="1" customWidth="1"/>
    <col min="8983" max="8985" width="5.125" style="115" bestFit="1" customWidth="1"/>
    <col min="8986" max="8986" width="7.375" style="115" bestFit="1" customWidth="1"/>
    <col min="8987" max="8989" width="5.125" style="115" bestFit="1" customWidth="1"/>
    <col min="8990" max="8990" width="4" style="115" bestFit="1" customWidth="1"/>
    <col min="8991" max="8996" width="5.125" style="115" bestFit="1" customWidth="1"/>
    <col min="8997" max="9216" width="9" style="115"/>
    <col min="9217" max="9217" width="3.125" style="115" customWidth="1"/>
    <col min="9218" max="9218" width="19.625" style="115" customWidth="1"/>
    <col min="9219" max="9219" width="8" style="115" customWidth="1"/>
    <col min="9220" max="9220" width="4.75" style="115" customWidth="1"/>
    <col min="9221" max="9221" width="6.75" style="115" customWidth="1"/>
    <col min="9222" max="9230" width="10.125" style="115" customWidth="1"/>
    <col min="9231" max="9232" width="7.625" style="115" customWidth="1"/>
    <col min="9233" max="9233" width="7.375" style="115" bestFit="1" customWidth="1"/>
    <col min="9234" max="9234" width="15.375" style="115" customWidth="1"/>
    <col min="9235" max="9235" width="4.5" style="115" customWidth="1"/>
    <col min="9236" max="9236" width="5.125" style="115" bestFit="1" customWidth="1"/>
    <col min="9237" max="9237" width="9" style="115" bestFit="1" customWidth="1"/>
    <col min="9238" max="9238" width="5.5" style="115" bestFit="1" customWidth="1"/>
    <col min="9239" max="9241" width="5.125" style="115" bestFit="1" customWidth="1"/>
    <col min="9242" max="9242" width="7.375" style="115" bestFit="1" customWidth="1"/>
    <col min="9243" max="9245" width="5.125" style="115" bestFit="1" customWidth="1"/>
    <col min="9246" max="9246" width="4" style="115" bestFit="1" customWidth="1"/>
    <col min="9247" max="9252" width="5.125" style="115" bestFit="1" customWidth="1"/>
    <col min="9253" max="9472" width="9" style="115"/>
    <col min="9473" max="9473" width="3.125" style="115" customWidth="1"/>
    <col min="9474" max="9474" width="19.625" style="115" customWidth="1"/>
    <col min="9475" max="9475" width="8" style="115" customWidth="1"/>
    <col min="9476" max="9476" width="4.75" style="115" customWidth="1"/>
    <col min="9477" max="9477" width="6.75" style="115" customWidth="1"/>
    <col min="9478" max="9486" width="10.125" style="115" customWidth="1"/>
    <col min="9487" max="9488" width="7.625" style="115" customWidth="1"/>
    <col min="9489" max="9489" width="7.375" style="115" bestFit="1" customWidth="1"/>
    <col min="9490" max="9490" width="15.375" style="115" customWidth="1"/>
    <col min="9491" max="9491" width="4.5" style="115" customWidth="1"/>
    <col min="9492" max="9492" width="5.125" style="115" bestFit="1" customWidth="1"/>
    <col min="9493" max="9493" width="9" style="115" bestFit="1" customWidth="1"/>
    <col min="9494" max="9494" width="5.5" style="115" bestFit="1" customWidth="1"/>
    <col min="9495" max="9497" width="5.125" style="115" bestFit="1" customWidth="1"/>
    <col min="9498" max="9498" width="7.375" style="115" bestFit="1" customWidth="1"/>
    <col min="9499" max="9501" width="5.125" style="115" bestFit="1" customWidth="1"/>
    <col min="9502" max="9502" width="4" style="115" bestFit="1" customWidth="1"/>
    <col min="9503" max="9508" width="5.125" style="115" bestFit="1" customWidth="1"/>
    <col min="9509" max="9728" width="9" style="115"/>
    <col min="9729" max="9729" width="3.125" style="115" customWidth="1"/>
    <col min="9730" max="9730" width="19.625" style="115" customWidth="1"/>
    <col min="9731" max="9731" width="8" style="115" customWidth="1"/>
    <col min="9732" max="9732" width="4.75" style="115" customWidth="1"/>
    <col min="9733" max="9733" width="6.75" style="115" customWidth="1"/>
    <col min="9734" max="9742" width="10.125" style="115" customWidth="1"/>
    <col min="9743" max="9744" width="7.625" style="115" customWidth="1"/>
    <col min="9745" max="9745" width="7.375" style="115" bestFit="1" customWidth="1"/>
    <col min="9746" max="9746" width="15.375" style="115" customWidth="1"/>
    <col min="9747" max="9747" width="4.5" style="115" customWidth="1"/>
    <col min="9748" max="9748" width="5.125" style="115" bestFit="1" customWidth="1"/>
    <col min="9749" max="9749" width="9" style="115" bestFit="1" customWidth="1"/>
    <col min="9750" max="9750" width="5.5" style="115" bestFit="1" customWidth="1"/>
    <col min="9751" max="9753" width="5.125" style="115" bestFit="1" customWidth="1"/>
    <col min="9754" max="9754" width="7.375" style="115" bestFit="1" customWidth="1"/>
    <col min="9755" max="9757" width="5.125" style="115" bestFit="1" customWidth="1"/>
    <col min="9758" max="9758" width="4" style="115" bestFit="1" customWidth="1"/>
    <col min="9759" max="9764" width="5.125" style="115" bestFit="1" customWidth="1"/>
    <col min="9765" max="9984" width="9" style="115"/>
    <col min="9985" max="9985" width="3.125" style="115" customWidth="1"/>
    <col min="9986" max="9986" width="19.625" style="115" customWidth="1"/>
    <col min="9987" max="9987" width="8" style="115" customWidth="1"/>
    <col min="9988" max="9988" width="4.75" style="115" customWidth="1"/>
    <col min="9989" max="9989" width="6.75" style="115" customWidth="1"/>
    <col min="9990" max="9998" width="10.125" style="115" customWidth="1"/>
    <col min="9999" max="10000" width="7.625" style="115" customWidth="1"/>
    <col min="10001" max="10001" width="7.375" style="115" bestFit="1" customWidth="1"/>
    <col min="10002" max="10002" width="15.375" style="115" customWidth="1"/>
    <col min="10003" max="10003" width="4.5" style="115" customWidth="1"/>
    <col min="10004" max="10004" width="5.125" style="115" bestFit="1" customWidth="1"/>
    <col min="10005" max="10005" width="9" style="115" bestFit="1" customWidth="1"/>
    <col min="10006" max="10006" width="5.5" style="115" bestFit="1" customWidth="1"/>
    <col min="10007" max="10009" width="5.125" style="115" bestFit="1" customWidth="1"/>
    <col min="10010" max="10010" width="7.375" style="115" bestFit="1" customWidth="1"/>
    <col min="10011" max="10013" width="5.125" style="115" bestFit="1" customWidth="1"/>
    <col min="10014" max="10014" width="4" style="115" bestFit="1" customWidth="1"/>
    <col min="10015" max="10020" width="5.125" style="115" bestFit="1" customWidth="1"/>
    <col min="10021" max="10240" width="9" style="115"/>
    <col min="10241" max="10241" width="3.125" style="115" customWidth="1"/>
    <col min="10242" max="10242" width="19.625" style="115" customWidth="1"/>
    <col min="10243" max="10243" width="8" style="115" customWidth="1"/>
    <col min="10244" max="10244" width="4.75" style="115" customWidth="1"/>
    <col min="10245" max="10245" width="6.75" style="115" customWidth="1"/>
    <col min="10246" max="10254" width="10.125" style="115" customWidth="1"/>
    <col min="10255" max="10256" width="7.625" style="115" customWidth="1"/>
    <col min="10257" max="10257" width="7.375" style="115" bestFit="1" customWidth="1"/>
    <col min="10258" max="10258" width="15.375" style="115" customWidth="1"/>
    <col min="10259" max="10259" width="4.5" style="115" customWidth="1"/>
    <col min="10260" max="10260" width="5.125" style="115" bestFit="1" customWidth="1"/>
    <col min="10261" max="10261" width="9" style="115" bestFit="1" customWidth="1"/>
    <col min="10262" max="10262" width="5.5" style="115" bestFit="1" customWidth="1"/>
    <col min="10263" max="10265" width="5.125" style="115" bestFit="1" customWidth="1"/>
    <col min="10266" max="10266" width="7.375" style="115" bestFit="1" customWidth="1"/>
    <col min="10267" max="10269" width="5.125" style="115" bestFit="1" customWidth="1"/>
    <col min="10270" max="10270" width="4" style="115" bestFit="1" customWidth="1"/>
    <col min="10271" max="10276" width="5.125" style="115" bestFit="1" customWidth="1"/>
    <col min="10277" max="10496" width="9" style="115"/>
    <col min="10497" max="10497" width="3.125" style="115" customWidth="1"/>
    <col min="10498" max="10498" width="19.625" style="115" customWidth="1"/>
    <col min="10499" max="10499" width="8" style="115" customWidth="1"/>
    <col min="10500" max="10500" width="4.75" style="115" customWidth="1"/>
    <col min="10501" max="10501" width="6.75" style="115" customWidth="1"/>
    <col min="10502" max="10510" width="10.125" style="115" customWidth="1"/>
    <col min="10511" max="10512" width="7.625" style="115" customWidth="1"/>
    <col min="10513" max="10513" width="7.375" style="115" bestFit="1" customWidth="1"/>
    <col min="10514" max="10514" width="15.375" style="115" customWidth="1"/>
    <col min="10515" max="10515" width="4.5" style="115" customWidth="1"/>
    <col min="10516" max="10516" width="5.125" style="115" bestFit="1" customWidth="1"/>
    <col min="10517" max="10517" width="9" style="115" bestFit="1" customWidth="1"/>
    <col min="10518" max="10518" width="5.5" style="115" bestFit="1" customWidth="1"/>
    <col min="10519" max="10521" width="5.125" style="115" bestFit="1" customWidth="1"/>
    <col min="10522" max="10522" width="7.375" style="115" bestFit="1" customWidth="1"/>
    <col min="10523" max="10525" width="5.125" style="115" bestFit="1" customWidth="1"/>
    <col min="10526" max="10526" width="4" style="115" bestFit="1" customWidth="1"/>
    <col min="10527" max="10532" width="5.125" style="115" bestFit="1" customWidth="1"/>
    <col min="10533" max="10752" width="9" style="115"/>
    <col min="10753" max="10753" width="3.125" style="115" customWidth="1"/>
    <col min="10754" max="10754" width="19.625" style="115" customWidth="1"/>
    <col min="10755" max="10755" width="8" style="115" customWidth="1"/>
    <col min="10756" max="10756" width="4.75" style="115" customWidth="1"/>
    <col min="10757" max="10757" width="6.75" style="115" customWidth="1"/>
    <col min="10758" max="10766" width="10.125" style="115" customWidth="1"/>
    <col min="10767" max="10768" width="7.625" style="115" customWidth="1"/>
    <col min="10769" max="10769" width="7.375" style="115" bestFit="1" customWidth="1"/>
    <col min="10770" max="10770" width="15.375" style="115" customWidth="1"/>
    <col min="10771" max="10771" width="4.5" style="115" customWidth="1"/>
    <col min="10772" max="10772" width="5.125" style="115" bestFit="1" customWidth="1"/>
    <col min="10773" max="10773" width="9" style="115" bestFit="1" customWidth="1"/>
    <col min="10774" max="10774" width="5.5" style="115" bestFit="1" customWidth="1"/>
    <col min="10775" max="10777" width="5.125" style="115" bestFit="1" customWidth="1"/>
    <col min="10778" max="10778" width="7.375" style="115" bestFit="1" customWidth="1"/>
    <col min="10779" max="10781" width="5.125" style="115" bestFit="1" customWidth="1"/>
    <col min="10782" max="10782" width="4" style="115" bestFit="1" customWidth="1"/>
    <col min="10783" max="10788" width="5.125" style="115" bestFit="1" customWidth="1"/>
    <col min="10789" max="11008" width="9" style="115"/>
    <col min="11009" max="11009" width="3.125" style="115" customWidth="1"/>
    <col min="11010" max="11010" width="19.625" style="115" customWidth="1"/>
    <col min="11011" max="11011" width="8" style="115" customWidth="1"/>
    <col min="11012" max="11012" width="4.75" style="115" customWidth="1"/>
    <col min="11013" max="11013" width="6.75" style="115" customWidth="1"/>
    <col min="11014" max="11022" width="10.125" style="115" customWidth="1"/>
    <col min="11023" max="11024" width="7.625" style="115" customWidth="1"/>
    <col min="11025" max="11025" width="7.375" style="115" bestFit="1" customWidth="1"/>
    <col min="11026" max="11026" width="15.375" style="115" customWidth="1"/>
    <col min="11027" max="11027" width="4.5" style="115" customWidth="1"/>
    <col min="11028" max="11028" width="5.125" style="115" bestFit="1" customWidth="1"/>
    <col min="11029" max="11029" width="9" style="115" bestFit="1" customWidth="1"/>
    <col min="11030" max="11030" width="5.5" style="115" bestFit="1" customWidth="1"/>
    <col min="11031" max="11033" width="5.125" style="115" bestFit="1" customWidth="1"/>
    <col min="11034" max="11034" width="7.375" style="115" bestFit="1" customWidth="1"/>
    <col min="11035" max="11037" width="5.125" style="115" bestFit="1" customWidth="1"/>
    <col min="11038" max="11038" width="4" style="115" bestFit="1" customWidth="1"/>
    <col min="11039" max="11044" width="5.125" style="115" bestFit="1" customWidth="1"/>
    <col min="11045" max="11264" width="9" style="115"/>
    <col min="11265" max="11265" width="3.125" style="115" customWidth="1"/>
    <col min="11266" max="11266" width="19.625" style="115" customWidth="1"/>
    <col min="11267" max="11267" width="8" style="115" customWidth="1"/>
    <col min="11268" max="11268" width="4.75" style="115" customWidth="1"/>
    <col min="11269" max="11269" width="6.75" style="115" customWidth="1"/>
    <col min="11270" max="11278" width="10.125" style="115" customWidth="1"/>
    <col min="11279" max="11280" width="7.625" style="115" customWidth="1"/>
    <col min="11281" max="11281" width="7.375" style="115" bestFit="1" customWidth="1"/>
    <col min="11282" max="11282" width="15.375" style="115" customWidth="1"/>
    <col min="11283" max="11283" width="4.5" style="115" customWidth="1"/>
    <col min="11284" max="11284" width="5.125" style="115" bestFit="1" customWidth="1"/>
    <col min="11285" max="11285" width="9" style="115" bestFit="1" customWidth="1"/>
    <col min="11286" max="11286" width="5.5" style="115" bestFit="1" customWidth="1"/>
    <col min="11287" max="11289" width="5.125" style="115" bestFit="1" customWidth="1"/>
    <col min="11290" max="11290" width="7.375" style="115" bestFit="1" customWidth="1"/>
    <col min="11291" max="11293" width="5.125" style="115" bestFit="1" customWidth="1"/>
    <col min="11294" max="11294" width="4" style="115" bestFit="1" customWidth="1"/>
    <col min="11295" max="11300" width="5.125" style="115" bestFit="1" customWidth="1"/>
    <col min="11301" max="11520" width="9" style="115"/>
    <col min="11521" max="11521" width="3.125" style="115" customWidth="1"/>
    <col min="11522" max="11522" width="19.625" style="115" customWidth="1"/>
    <col min="11523" max="11523" width="8" style="115" customWidth="1"/>
    <col min="11524" max="11524" width="4.75" style="115" customWidth="1"/>
    <col min="11525" max="11525" width="6.75" style="115" customWidth="1"/>
    <col min="11526" max="11534" width="10.125" style="115" customWidth="1"/>
    <col min="11535" max="11536" width="7.625" style="115" customWidth="1"/>
    <col min="11537" max="11537" width="7.375" style="115" bestFit="1" customWidth="1"/>
    <col min="11538" max="11538" width="15.375" style="115" customWidth="1"/>
    <col min="11539" max="11539" width="4.5" style="115" customWidth="1"/>
    <col min="11540" max="11540" width="5.125" style="115" bestFit="1" customWidth="1"/>
    <col min="11541" max="11541" width="9" style="115" bestFit="1" customWidth="1"/>
    <col min="11542" max="11542" width="5.5" style="115" bestFit="1" customWidth="1"/>
    <col min="11543" max="11545" width="5.125" style="115" bestFit="1" customWidth="1"/>
    <col min="11546" max="11546" width="7.375" style="115" bestFit="1" customWidth="1"/>
    <col min="11547" max="11549" width="5.125" style="115" bestFit="1" customWidth="1"/>
    <col min="11550" max="11550" width="4" style="115" bestFit="1" customWidth="1"/>
    <col min="11551" max="11556" width="5.125" style="115" bestFit="1" customWidth="1"/>
    <col min="11557" max="11776" width="9" style="115"/>
    <col min="11777" max="11777" width="3.125" style="115" customWidth="1"/>
    <col min="11778" max="11778" width="19.625" style="115" customWidth="1"/>
    <col min="11779" max="11779" width="8" style="115" customWidth="1"/>
    <col min="11780" max="11780" width="4.75" style="115" customWidth="1"/>
    <col min="11781" max="11781" width="6.75" style="115" customWidth="1"/>
    <col min="11782" max="11790" width="10.125" style="115" customWidth="1"/>
    <col min="11791" max="11792" width="7.625" style="115" customWidth="1"/>
    <col min="11793" max="11793" width="7.375" style="115" bestFit="1" customWidth="1"/>
    <col min="11794" max="11794" width="15.375" style="115" customWidth="1"/>
    <col min="11795" max="11795" width="4.5" style="115" customWidth="1"/>
    <col min="11796" max="11796" width="5.125" style="115" bestFit="1" customWidth="1"/>
    <col min="11797" max="11797" width="9" style="115" bestFit="1" customWidth="1"/>
    <col min="11798" max="11798" width="5.5" style="115" bestFit="1" customWidth="1"/>
    <col min="11799" max="11801" width="5.125" style="115" bestFit="1" customWidth="1"/>
    <col min="11802" max="11802" width="7.375" style="115" bestFit="1" customWidth="1"/>
    <col min="11803" max="11805" width="5.125" style="115" bestFit="1" customWidth="1"/>
    <col min="11806" max="11806" width="4" style="115" bestFit="1" customWidth="1"/>
    <col min="11807" max="11812" width="5.125" style="115" bestFit="1" customWidth="1"/>
    <col min="11813" max="12032" width="9" style="115"/>
    <col min="12033" max="12033" width="3.125" style="115" customWidth="1"/>
    <col min="12034" max="12034" width="19.625" style="115" customWidth="1"/>
    <col min="12035" max="12035" width="8" style="115" customWidth="1"/>
    <col min="12036" max="12036" width="4.75" style="115" customWidth="1"/>
    <col min="12037" max="12037" width="6.75" style="115" customWidth="1"/>
    <col min="12038" max="12046" width="10.125" style="115" customWidth="1"/>
    <col min="12047" max="12048" width="7.625" style="115" customWidth="1"/>
    <col min="12049" max="12049" width="7.375" style="115" bestFit="1" customWidth="1"/>
    <col min="12050" max="12050" width="15.375" style="115" customWidth="1"/>
    <col min="12051" max="12051" width="4.5" style="115" customWidth="1"/>
    <col min="12052" max="12052" width="5.125" style="115" bestFit="1" customWidth="1"/>
    <col min="12053" max="12053" width="9" style="115" bestFit="1" customWidth="1"/>
    <col min="12054" max="12054" width="5.5" style="115" bestFit="1" customWidth="1"/>
    <col min="12055" max="12057" width="5.125" style="115" bestFit="1" customWidth="1"/>
    <col min="12058" max="12058" width="7.375" style="115" bestFit="1" customWidth="1"/>
    <col min="12059" max="12061" width="5.125" style="115" bestFit="1" customWidth="1"/>
    <col min="12062" max="12062" width="4" style="115" bestFit="1" customWidth="1"/>
    <col min="12063" max="12068" width="5.125" style="115" bestFit="1" customWidth="1"/>
    <col min="12069" max="12288" width="9" style="115"/>
    <col min="12289" max="12289" width="3.125" style="115" customWidth="1"/>
    <col min="12290" max="12290" width="19.625" style="115" customWidth="1"/>
    <col min="12291" max="12291" width="8" style="115" customWidth="1"/>
    <col min="12292" max="12292" width="4.75" style="115" customWidth="1"/>
    <col min="12293" max="12293" width="6.75" style="115" customWidth="1"/>
    <col min="12294" max="12302" width="10.125" style="115" customWidth="1"/>
    <col min="12303" max="12304" width="7.625" style="115" customWidth="1"/>
    <col min="12305" max="12305" width="7.375" style="115" bestFit="1" customWidth="1"/>
    <col min="12306" max="12306" width="15.375" style="115" customWidth="1"/>
    <col min="12307" max="12307" width="4.5" style="115" customWidth="1"/>
    <col min="12308" max="12308" width="5.125" style="115" bestFit="1" customWidth="1"/>
    <col min="12309" max="12309" width="9" style="115" bestFit="1" customWidth="1"/>
    <col min="12310" max="12310" width="5.5" style="115" bestFit="1" customWidth="1"/>
    <col min="12311" max="12313" width="5.125" style="115" bestFit="1" customWidth="1"/>
    <col min="12314" max="12314" width="7.375" style="115" bestFit="1" customWidth="1"/>
    <col min="12315" max="12317" width="5.125" style="115" bestFit="1" customWidth="1"/>
    <col min="12318" max="12318" width="4" style="115" bestFit="1" customWidth="1"/>
    <col min="12319" max="12324" width="5.125" style="115" bestFit="1" customWidth="1"/>
    <col min="12325" max="12544" width="9" style="115"/>
    <col min="12545" max="12545" width="3.125" style="115" customWidth="1"/>
    <col min="12546" max="12546" width="19.625" style="115" customWidth="1"/>
    <col min="12547" max="12547" width="8" style="115" customWidth="1"/>
    <col min="12548" max="12548" width="4.75" style="115" customWidth="1"/>
    <col min="12549" max="12549" width="6.75" style="115" customWidth="1"/>
    <col min="12550" max="12558" width="10.125" style="115" customWidth="1"/>
    <col min="12559" max="12560" width="7.625" style="115" customWidth="1"/>
    <col min="12561" max="12561" width="7.375" style="115" bestFit="1" customWidth="1"/>
    <col min="12562" max="12562" width="15.375" style="115" customWidth="1"/>
    <col min="12563" max="12563" width="4.5" style="115" customWidth="1"/>
    <col min="12564" max="12564" width="5.125" style="115" bestFit="1" customWidth="1"/>
    <col min="12565" max="12565" width="9" style="115" bestFit="1" customWidth="1"/>
    <col min="12566" max="12566" width="5.5" style="115" bestFit="1" customWidth="1"/>
    <col min="12567" max="12569" width="5.125" style="115" bestFit="1" customWidth="1"/>
    <col min="12570" max="12570" width="7.375" style="115" bestFit="1" customWidth="1"/>
    <col min="12571" max="12573" width="5.125" style="115" bestFit="1" customWidth="1"/>
    <col min="12574" max="12574" width="4" style="115" bestFit="1" customWidth="1"/>
    <col min="12575" max="12580" width="5.125" style="115" bestFit="1" customWidth="1"/>
    <col min="12581" max="12800" width="9" style="115"/>
    <col min="12801" max="12801" width="3.125" style="115" customWidth="1"/>
    <col min="12802" max="12802" width="19.625" style="115" customWidth="1"/>
    <col min="12803" max="12803" width="8" style="115" customWidth="1"/>
    <col min="12804" max="12804" width="4.75" style="115" customWidth="1"/>
    <col min="12805" max="12805" width="6.75" style="115" customWidth="1"/>
    <col min="12806" max="12814" width="10.125" style="115" customWidth="1"/>
    <col min="12815" max="12816" width="7.625" style="115" customWidth="1"/>
    <col min="12817" max="12817" width="7.375" style="115" bestFit="1" customWidth="1"/>
    <col min="12818" max="12818" width="15.375" style="115" customWidth="1"/>
    <col min="12819" max="12819" width="4.5" style="115" customWidth="1"/>
    <col min="12820" max="12820" width="5.125" style="115" bestFit="1" customWidth="1"/>
    <col min="12821" max="12821" width="9" style="115" bestFit="1" customWidth="1"/>
    <col min="12822" max="12822" width="5.5" style="115" bestFit="1" customWidth="1"/>
    <col min="12823" max="12825" width="5.125" style="115" bestFit="1" customWidth="1"/>
    <col min="12826" max="12826" width="7.375" style="115" bestFit="1" customWidth="1"/>
    <col min="12827" max="12829" width="5.125" style="115" bestFit="1" customWidth="1"/>
    <col min="12830" max="12830" width="4" style="115" bestFit="1" customWidth="1"/>
    <col min="12831" max="12836" width="5.125" style="115" bestFit="1" customWidth="1"/>
    <col min="12837" max="13056" width="9" style="115"/>
    <col min="13057" max="13057" width="3.125" style="115" customWidth="1"/>
    <col min="13058" max="13058" width="19.625" style="115" customWidth="1"/>
    <col min="13059" max="13059" width="8" style="115" customWidth="1"/>
    <col min="13060" max="13060" width="4.75" style="115" customWidth="1"/>
    <col min="13061" max="13061" width="6.75" style="115" customWidth="1"/>
    <col min="13062" max="13070" width="10.125" style="115" customWidth="1"/>
    <col min="13071" max="13072" width="7.625" style="115" customWidth="1"/>
    <col min="13073" max="13073" width="7.375" style="115" bestFit="1" customWidth="1"/>
    <col min="13074" max="13074" width="15.375" style="115" customWidth="1"/>
    <col min="13075" max="13075" width="4.5" style="115" customWidth="1"/>
    <col min="13076" max="13076" width="5.125" style="115" bestFit="1" customWidth="1"/>
    <col min="13077" max="13077" width="9" style="115" bestFit="1" customWidth="1"/>
    <col min="13078" max="13078" width="5.5" style="115" bestFit="1" customWidth="1"/>
    <col min="13079" max="13081" width="5.125" style="115" bestFit="1" customWidth="1"/>
    <col min="13082" max="13082" width="7.375" style="115" bestFit="1" customWidth="1"/>
    <col min="13083" max="13085" width="5.125" style="115" bestFit="1" customWidth="1"/>
    <col min="13086" max="13086" width="4" style="115" bestFit="1" customWidth="1"/>
    <col min="13087" max="13092" width="5.125" style="115" bestFit="1" customWidth="1"/>
    <col min="13093" max="13312" width="9" style="115"/>
    <col min="13313" max="13313" width="3.125" style="115" customWidth="1"/>
    <col min="13314" max="13314" width="19.625" style="115" customWidth="1"/>
    <col min="13315" max="13315" width="8" style="115" customWidth="1"/>
    <col min="13316" max="13316" width="4.75" style="115" customWidth="1"/>
    <col min="13317" max="13317" width="6.75" style="115" customWidth="1"/>
    <col min="13318" max="13326" width="10.125" style="115" customWidth="1"/>
    <col min="13327" max="13328" width="7.625" style="115" customWidth="1"/>
    <col min="13329" max="13329" width="7.375" style="115" bestFit="1" customWidth="1"/>
    <col min="13330" max="13330" width="15.375" style="115" customWidth="1"/>
    <col min="13331" max="13331" width="4.5" style="115" customWidth="1"/>
    <col min="13332" max="13332" width="5.125" style="115" bestFit="1" customWidth="1"/>
    <col min="13333" max="13333" width="9" style="115" bestFit="1" customWidth="1"/>
    <col min="13334" max="13334" width="5.5" style="115" bestFit="1" customWidth="1"/>
    <col min="13335" max="13337" width="5.125" style="115" bestFit="1" customWidth="1"/>
    <col min="13338" max="13338" width="7.375" style="115" bestFit="1" customWidth="1"/>
    <col min="13339" max="13341" width="5.125" style="115" bestFit="1" customWidth="1"/>
    <col min="13342" max="13342" width="4" style="115" bestFit="1" customWidth="1"/>
    <col min="13343" max="13348" width="5.125" style="115" bestFit="1" customWidth="1"/>
    <col min="13349" max="13568" width="9" style="115"/>
    <col min="13569" max="13569" width="3.125" style="115" customWidth="1"/>
    <col min="13570" max="13570" width="19.625" style="115" customWidth="1"/>
    <col min="13571" max="13571" width="8" style="115" customWidth="1"/>
    <col min="13572" max="13572" width="4.75" style="115" customWidth="1"/>
    <col min="13573" max="13573" width="6.75" style="115" customWidth="1"/>
    <col min="13574" max="13582" width="10.125" style="115" customWidth="1"/>
    <col min="13583" max="13584" width="7.625" style="115" customWidth="1"/>
    <col min="13585" max="13585" width="7.375" style="115" bestFit="1" customWidth="1"/>
    <col min="13586" max="13586" width="15.375" style="115" customWidth="1"/>
    <col min="13587" max="13587" width="4.5" style="115" customWidth="1"/>
    <col min="13588" max="13588" width="5.125" style="115" bestFit="1" customWidth="1"/>
    <col min="13589" max="13589" width="9" style="115" bestFit="1" customWidth="1"/>
    <col min="13590" max="13590" width="5.5" style="115" bestFit="1" customWidth="1"/>
    <col min="13591" max="13593" width="5.125" style="115" bestFit="1" customWidth="1"/>
    <col min="13594" max="13594" width="7.375" style="115" bestFit="1" customWidth="1"/>
    <col min="13595" max="13597" width="5.125" style="115" bestFit="1" customWidth="1"/>
    <col min="13598" max="13598" width="4" style="115" bestFit="1" customWidth="1"/>
    <col min="13599" max="13604" width="5.125" style="115" bestFit="1" customWidth="1"/>
    <col min="13605" max="13824" width="9" style="115"/>
    <col min="13825" max="13825" width="3.125" style="115" customWidth="1"/>
    <col min="13826" max="13826" width="19.625" style="115" customWidth="1"/>
    <col min="13827" max="13827" width="8" style="115" customWidth="1"/>
    <col min="13828" max="13828" width="4.75" style="115" customWidth="1"/>
    <col min="13829" max="13829" width="6.75" style="115" customWidth="1"/>
    <col min="13830" max="13838" width="10.125" style="115" customWidth="1"/>
    <col min="13839" max="13840" width="7.625" style="115" customWidth="1"/>
    <col min="13841" max="13841" width="7.375" style="115" bestFit="1" customWidth="1"/>
    <col min="13842" max="13842" width="15.375" style="115" customWidth="1"/>
    <col min="13843" max="13843" width="4.5" style="115" customWidth="1"/>
    <col min="13844" max="13844" width="5.125" style="115" bestFit="1" customWidth="1"/>
    <col min="13845" max="13845" width="9" style="115" bestFit="1" customWidth="1"/>
    <col min="13846" max="13846" width="5.5" style="115" bestFit="1" customWidth="1"/>
    <col min="13847" max="13849" width="5.125" style="115" bestFit="1" customWidth="1"/>
    <col min="13850" max="13850" width="7.375" style="115" bestFit="1" customWidth="1"/>
    <col min="13851" max="13853" width="5.125" style="115" bestFit="1" customWidth="1"/>
    <col min="13854" max="13854" width="4" style="115" bestFit="1" customWidth="1"/>
    <col min="13855" max="13860" width="5.125" style="115" bestFit="1" customWidth="1"/>
    <col min="13861" max="14080" width="9" style="115"/>
    <col min="14081" max="14081" width="3.125" style="115" customWidth="1"/>
    <col min="14082" max="14082" width="19.625" style="115" customWidth="1"/>
    <col min="14083" max="14083" width="8" style="115" customWidth="1"/>
    <col min="14084" max="14084" width="4.75" style="115" customWidth="1"/>
    <col min="14085" max="14085" width="6.75" style="115" customWidth="1"/>
    <col min="14086" max="14094" width="10.125" style="115" customWidth="1"/>
    <col min="14095" max="14096" width="7.625" style="115" customWidth="1"/>
    <col min="14097" max="14097" width="7.375" style="115" bestFit="1" customWidth="1"/>
    <col min="14098" max="14098" width="15.375" style="115" customWidth="1"/>
    <col min="14099" max="14099" width="4.5" style="115" customWidth="1"/>
    <col min="14100" max="14100" width="5.125" style="115" bestFit="1" customWidth="1"/>
    <col min="14101" max="14101" width="9" style="115" bestFit="1" customWidth="1"/>
    <col min="14102" max="14102" width="5.5" style="115" bestFit="1" customWidth="1"/>
    <col min="14103" max="14105" width="5.125" style="115" bestFit="1" customWidth="1"/>
    <col min="14106" max="14106" width="7.375" style="115" bestFit="1" customWidth="1"/>
    <col min="14107" max="14109" width="5.125" style="115" bestFit="1" customWidth="1"/>
    <col min="14110" max="14110" width="4" style="115" bestFit="1" customWidth="1"/>
    <col min="14111" max="14116" width="5.125" style="115" bestFit="1" customWidth="1"/>
    <col min="14117" max="14336" width="9" style="115"/>
    <col min="14337" max="14337" width="3.125" style="115" customWidth="1"/>
    <col min="14338" max="14338" width="19.625" style="115" customWidth="1"/>
    <col min="14339" max="14339" width="8" style="115" customWidth="1"/>
    <col min="14340" max="14340" width="4.75" style="115" customWidth="1"/>
    <col min="14341" max="14341" width="6.75" style="115" customWidth="1"/>
    <col min="14342" max="14350" width="10.125" style="115" customWidth="1"/>
    <col min="14351" max="14352" width="7.625" style="115" customWidth="1"/>
    <col min="14353" max="14353" width="7.375" style="115" bestFit="1" customWidth="1"/>
    <col min="14354" max="14354" width="15.375" style="115" customWidth="1"/>
    <col min="14355" max="14355" width="4.5" style="115" customWidth="1"/>
    <col min="14356" max="14356" width="5.125" style="115" bestFit="1" customWidth="1"/>
    <col min="14357" max="14357" width="9" style="115" bestFit="1" customWidth="1"/>
    <col min="14358" max="14358" width="5.5" style="115" bestFit="1" customWidth="1"/>
    <col min="14359" max="14361" width="5.125" style="115" bestFit="1" customWidth="1"/>
    <col min="14362" max="14362" width="7.375" style="115" bestFit="1" customWidth="1"/>
    <col min="14363" max="14365" width="5.125" style="115" bestFit="1" customWidth="1"/>
    <col min="14366" max="14366" width="4" style="115" bestFit="1" customWidth="1"/>
    <col min="14367" max="14372" width="5.125" style="115" bestFit="1" customWidth="1"/>
    <col min="14373" max="14592" width="9" style="115"/>
    <col min="14593" max="14593" width="3.125" style="115" customWidth="1"/>
    <col min="14594" max="14594" width="19.625" style="115" customWidth="1"/>
    <col min="14595" max="14595" width="8" style="115" customWidth="1"/>
    <col min="14596" max="14596" width="4.75" style="115" customWidth="1"/>
    <col min="14597" max="14597" width="6.75" style="115" customWidth="1"/>
    <col min="14598" max="14606" width="10.125" style="115" customWidth="1"/>
    <col min="14607" max="14608" width="7.625" style="115" customWidth="1"/>
    <col min="14609" max="14609" width="7.375" style="115" bestFit="1" customWidth="1"/>
    <col min="14610" max="14610" width="15.375" style="115" customWidth="1"/>
    <col min="14611" max="14611" width="4.5" style="115" customWidth="1"/>
    <col min="14612" max="14612" width="5.125" style="115" bestFit="1" customWidth="1"/>
    <col min="14613" max="14613" width="9" style="115" bestFit="1" customWidth="1"/>
    <col min="14614" max="14614" width="5.5" style="115" bestFit="1" customWidth="1"/>
    <col min="14615" max="14617" width="5.125" style="115" bestFit="1" customWidth="1"/>
    <col min="14618" max="14618" width="7.375" style="115" bestFit="1" customWidth="1"/>
    <col min="14619" max="14621" width="5.125" style="115" bestFit="1" customWidth="1"/>
    <col min="14622" max="14622" width="4" style="115" bestFit="1" customWidth="1"/>
    <col min="14623" max="14628" width="5.125" style="115" bestFit="1" customWidth="1"/>
    <col min="14629" max="14848" width="9" style="115"/>
    <col min="14849" max="14849" width="3.125" style="115" customWidth="1"/>
    <col min="14850" max="14850" width="19.625" style="115" customWidth="1"/>
    <col min="14851" max="14851" width="8" style="115" customWidth="1"/>
    <col min="14852" max="14852" width="4.75" style="115" customWidth="1"/>
    <col min="14853" max="14853" width="6.75" style="115" customWidth="1"/>
    <col min="14854" max="14862" width="10.125" style="115" customWidth="1"/>
    <col min="14863" max="14864" width="7.625" style="115" customWidth="1"/>
    <col min="14865" max="14865" width="7.375" style="115" bestFit="1" customWidth="1"/>
    <col min="14866" max="14866" width="15.375" style="115" customWidth="1"/>
    <col min="14867" max="14867" width="4.5" style="115" customWidth="1"/>
    <col min="14868" max="14868" width="5.125" style="115" bestFit="1" customWidth="1"/>
    <col min="14869" max="14869" width="9" style="115" bestFit="1" customWidth="1"/>
    <col min="14870" max="14870" width="5.5" style="115" bestFit="1" customWidth="1"/>
    <col min="14871" max="14873" width="5.125" style="115" bestFit="1" customWidth="1"/>
    <col min="14874" max="14874" width="7.375" style="115" bestFit="1" customWidth="1"/>
    <col min="14875" max="14877" width="5.125" style="115" bestFit="1" customWidth="1"/>
    <col min="14878" max="14878" width="4" style="115" bestFit="1" customWidth="1"/>
    <col min="14879" max="14884" width="5.125" style="115" bestFit="1" customWidth="1"/>
    <col min="14885" max="15104" width="9" style="115"/>
    <col min="15105" max="15105" width="3.125" style="115" customWidth="1"/>
    <col min="15106" max="15106" width="19.625" style="115" customWidth="1"/>
    <col min="15107" max="15107" width="8" style="115" customWidth="1"/>
    <col min="15108" max="15108" width="4.75" style="115" customWidth="1"/>
    <col min="15109" max="15109" width="6.75" style="115" customWidth="1"/>
    <col min="15110" max="15118" width="10.125" style="115" customWidth="1"/>
    <col min="15119" max="15120" width="7.625" style="115" customWidth="1"/>
    <col min="15121" max="15121" width="7.375" style="115" bestFit="1" customWidth="1"/>
    <col min="15122" max="15122" width="15.375" style="115" customWidth="1"/>
    <col min="15123" max="15123" width="4.5" style="115" customWidth="1"/>
    <col min="15124" max="15124" width="5.125" style="115" bestFit="1" customWidth="1"/>
    <col min="15125" max="15125" width="9" style="115" bestFit="1" customWidth="1"/>
    <col min="15126" max="15126" width="5.5" style="115" bestFit="1" customWidth="1"/>
    <col min="15127" max="15129" width="5.125" style="115" bestFit="1" customWidth="1"/>
    <col min="15130" max="15130" width="7.375" style="115" bestFit="1" customWidth="1"/>
    <col min="15131" max="15133" width="5.125" style="115" bestFit="1" customWidth="1"/>
    <col min="15134" max="15134" width="4" style="115" bestFit="1" customWidth="1"/>
    <col min="15135" max="15140" width="5.125" style="115" bestFit="1" customWidth="1"/>
    <col min="15141" max="15360" width="9" style="115"/>
    <col min="15361" max="15361" width="3.125" style="115" customWidth="1"/>
    <col min="15362" max="15362" width="19.625" style="115" customWidth="1"/>
    <col min="15363" max="15363" width="8" style="115" customWidth="1"/>
    <col min="15364" max="15364" width="4.75" style="115" customWidth="1"/>
    <col min="15365" max="15365" width="6.75" style="115" customWidth="1"/>
    <col min="15366" max="15374" width="10.125" style="115" customWidth="1"/>
    <col min="15375" max="15376" width="7.625" style="115" customWidth="1"/>
    <col min="15377" max="15377" width="7.375" style="115" bestFit="1" customWidth="1"/>
    <col min="15378" max="15378" width="15.375" style="115" customWidth="1"/>
    <col min="15379" max="15379" width="4.5" style="115" customWidth="1"/>
    <col min="15380" max="15380" width="5.125" style="115" bestFit="1" customWidth="1"/>
    <col min="15381" max="15381" width="9" style="115" bestFit="1" customWidth="1"/>
    <col min="15382" max="15382" width="5.5" style="115" bestFit="1" customWidth="1"/>
    <col min="15383" max="15385" width="5.125" style="115" bestFit="1" customWidth="1"/>
    <col min="15386" max="15386" width="7.375" style="115" bestFit="1" customWidth="1"/>
    <col min="15387" max="15389" width="5.125" style="115" bestFit="1" customWidth="1"/>
    <col min="15390" max="15390" width="4" style="115" bestFit="1" customWidth="1"/>
    <col min="15391" max="15396" width="5.125" style="115" bestFit="1" customWidth="1"/>
    <col min="15397" max="15616" width="9" style="115"/>
    <col min="15617" max="15617" width="3.125" style="115" customWidth="1"/>
    <col min="15618" max="15618" width="19.625" style="115" customWidth="1"/>
    <col min="15619" max="15619" width="8" style="115" customWidth="1"/>
    <col min="15620" max="15620" width="4.75" style="115" customWidth="1"/>
    <col min="15621" max="15621" width="6.75" style="115" customWidth="1"/>
    <col min="15622" max="15630" width="10.125" style="115" customWidth="1"/>
    <col min="15631" max="15632" width="7.625" style="115" customWidth="1"/>
    <col min="15633" max="15633" width="7.375" style="115" bestFit="1" customWidth="1"/>
    <col min="15634" max="15634" width="15.375" style="115" customWidth="1"/>
    <col min="15635" max="15635" width="4.5" style="115" customWidth="1"/>
    <col min="15636" max="15636" width="5.125" style="115" bestFit="1" customWidth="1"/>
    <col min="15637" max="15637" width="9" style="115" bestFit="1" customWidth="1"/>
    <col min="15638" max="15638" width="5.5" style="115" bestFit="1" customWidth="1"/>
    <col min="15639" max="15641" width="5.125" style="115" bestFit="1" customWidth="1"/>
    <col min="15642" max="15642" width="7.375" style="115" bestFit="1" customWidth="1"/>
    <col min="15643" max="15645" width="5.125" style="115" bestFit="1" customWidth="1"/>
    <col min="15646" max="15646" width="4" style="115" bestFit="1" customWidth="1"/>
    <col min="15647" max="15652" width="5.125" style="115" bestFit="1" customWidth="1"/>
    <col min="15653" max="15872" width="9" style="115"/>
    <col min="15873" max="15873" width="3.125" style="115" customWidth="1"/>
    <col min="15874" max="15874" width="19.625" style="115" customWidth="1"/>
    <col min="15875" max="15875" width="8" style="115" customWidth="1"/>
    <col min="15876" max="15876" width="4.75" style="115" customWidth="1"/>
    <col min="15877" max="15877" width="6.75" style="115" customWidth="1"/>
    <col min="15878" max="15886" width="10.125" style="115" customWidth="1"/>
    <col min="15887" max="15888" width="7.625" style="115" customWidth="1"/>
    <col min="15889" max="15889" width="7.375" style="115" bestFit="1" customWidth="1"/>
    <col min="15890" max="15890" width="15.375" style="115" customWidth="1"/>
    <col min="15891" max="15891" width="4.5" style="115" customWidth="1"/>
    <col min="15892" max="15892" width="5.125" style="115" bestFit="1" customWidth="1"/>
    <col min="15893" max="15893" width="9" style="115" bestFit="1" customWidth="1"/>
    <col min="15894" max="15894" width="5.5" style="115" bestFit="1" customWidth="1"/>
    <col min="15895" max="15897" width="5.125" style="115" bestFit="1" customWidth="1"/>
    <col min="15898" max="15898" width="7.375" style="115" bestFit="1" customWidth="1"/>
    <col min="15899" max="15901" width="5.125" style="115" bestFit="1" customWidth="1"/>
    <col min="15902" max="15902" width="4" style="115" bestFit="1" customWidth="1"/>
    <col min="15903" max="15908" width="5.125" style="115" bestFit="1" customWidth="1"/>
    <col min="15909" max="16128" width="9" style="115"/>
    <col min="16129" max="16129" width="3.125" style="115" customWidth="1"/>
    <col min="16130" max="16130" width="19.625" style="115" customWidth="1"/>
    <col min="16131" max="16131" width="8" style="115" customWidth="1"/>
    <col min="16132" max="16132" width="4.75" style="115" customWidth="1"/>
    <col min="16133" max="16133" width="6.75" style="115" customWidth="1"/>
    <col min="16134" max="16142" width="10.125" style="115" customWidth="1"/>
    <col min="16143" max="16144" width="7.625" style="115" customWidth="1"/>
    <col min="16145" max="16145" width="7.375" style="115" bestFit="1" customWidth="1"/>
    <col min="16146" max="16146" width="15.375" style="115" customWidth="1"/>
    <col min="16147" max="16147" width="4.5" style="115" customWidth="1"/>
    <col min="16148" max="16148" width="5.125" style="115" bestFit="1" customWidth="1"/>
    <col min="16149" max="16149" width="9" style="115" bestFit="1" customWidth="1"/>
    <col min="16150" max="16150" width="5.5" style="115" bestFit="1" customWidth="1"/>
    <col min="16151" max="16153" width="5.125" style="115" bestFit="1" customWidth="1"/>
    <col min="16154" max="16154" width="7.375" style="115" bestFit="1" customWidth="1"/>
    <col min="16155" max="16157" width="5.125" style="115" bestFit="1" customWidth="1"/>
    <col min="16158" max="16158" width="4" style="115" bestFit="1" customWidth="1"/>
    <col min="16159" max="16164" width="5.125" style="115" bestFit="1" customWidth="1"/>
    <col min="16165" max="16384" width="9" style="115"/>
  </cols>
  <sheetData>
    <row r="1" spans="2:18" ht="18" x14ac:dyDescent="0.4">
      <c r="B1" s="274" t="s">
        <v>215</v>
      </c>
    </row>
    <row r="3" spans="2:18" x14ac:dyDescent="0.4">
      <c r="B3" s="275" t="s">
        <v>143</v>
      </c>
      <c r="C3" s="275"/>
      <c r="D3" s="275"/>
      <c r="E3" s="275"/>
      <c r="F3" s="114"/>
      <c r="G3" s="114"/>
      <c r="H3" s="114"/>
      <c r="I3" s="114"/>
      <c r="J3" s="114"/>
    </row>
    <row r="4" spans="2:18" ht="17.25" x14ac:dyDescent="0.4">
      <c r="B4" s="275"/>
      <c r="C4" s="275"/>
      <c r="D4" s="275"/>
      <c r="E4" s="275"/>
      <c r="P4" s="117" t="s">
        <v>144</v>
      </c>
    </row>
    <row r="5" spans="2:18" x14ac:dyDescent="0.4">
      <c r="B5" s="118"/>
      <c r="C5" s="118"/>
      <c r="D5" s="118"/>
      <c r="E5" s="118"/>
    </row>
    <row r="6" spans="2:18" ht="14.25" x14ac:dyDescent="0.4">
      <c r="B6" s="119" t="s">
        <v>145</v>
      </c>
      <c r="C6" s="118"/>
      <c r="D6" s="118"/>
      <c r="E6" s="118"/>
      <c r="I6" s="118" t="s">
        <v>146</v>
      </c>
    </row>
    <row r="7" spans="2:18" x14ac:dyDescent="0.4">
      <c r="B7" s="118"/>
      <c r="C7" s="118"/>
      <c r="D7" s="118"/>
      <c r="E7" s="118"/>
    </row>
    <row r="8" spans="2:18" x14ac:dyDescent="0.4">
      <c r="B8" s="3" t="s">
        <v>1</v>
      </c>
      <c r="C8" s="118"/>
      <c r="D8" s="118"/>
      <c r="E8" s="118"/>
    </row>
    <row r="9" spans="2:18" s="2" customFormat="1" ht="19.5" x14ac:dyDescent="0.4">
      <c r="B9" s="3" t="s">
        <v>3</v>
      </c>
      <c r="M9" s="113"/>
      <c r="N9" s="113"/>
    </row>
    <row r="10" spans="2:18" x14ac:dyDescent="0.4">
      <c r="B10" s="3" t="s">
        <v>147</v>
      </c>
      <c r="C10" s="118"/>
      <c r="D10" s="118"/>
      <c r="E10" s="118"/>
    </row>
    <row r="11" spans="2:18" x14ac:dyDescent="0.4">
      <c r="B11" s="3" t="s">
        <v>148</v>
      </c>
      <c r="C11" s="118"/>
      <c r="D11" s="118"/>
      <c r="E11" s="118"/>
    </row>
    <row r="12" spans="2:18" ht="24" x14ac:dyDescent="0.4">
      <c r="B12" s="3"/>
      <c r="C12" s="118"/>
      <c r="D12" s="118"/>
      <c r="E12" s="118"/>
      <c r="O12" s="7">
        <v>1</v>
      </c>
      <c r="P12" s="115" t="s">
        <v>149</v>
      </c>
    </row>
    <row r="13" spans="2:18" x14ac:dyDescent="0.4">
      <c r="F13" s="120"/>
      <c r="G13" s="12"/>
      <c r="H13" s="13" t="s">
        <v>8</v>
      </c>
    </row>
    <row r="14" spans="2:18" x14ac:dyDescent="0.4">
      <c r="B14" s="114"/>
      <c r="C14" s="114"/>
      <c r="D14" s="114"/>
      <c r="E14" s="114"/>
      <c r="F14" s="114"/>
      <c r="G14" s="114"/>
      <c r="H14" s="114"/>
    </row>
    <row r="15" spans="2:18" ht="14.25" thickBot="1" x14ac:dyDescent="0.45">
      <c r="B15" s="121" t="s">
        <v>150</v>
      </c>
      <c r="C15" s="121"/>
      <c r="D15" s="121"/>
      <c r="E15" s="121"/>
      <c r="F15" s="121"/>
      <c r="G15" s="122" t="s">
        <v>151</v>
      </c>
      <c r="H15" s="121"/>
      <c r="L15" s="121"/>
      <c r="M15" s="123"/>
      <c r="N15" s="123"/>
      <c r="O15" s="123"/>
    </row>
    <row r="16" spans="2:18" ht="14.25" customHeight="1" x14ac:dyDescent="0.4">
      <c r="B16" s="276" t="s">
        <v>152</v>
      </c>
      <c r="C16" s="278" t="s">
        <v>153</v>
      </c>
      <c r="D16" s="278" t="s">
        <v>154</v>
      </c>
      <c r="E16" s="280"/>
      <c r="F16" s="281" t="s">
        <v>155</v>
      </c>
      <c r="G16" s="281"/>
      <c r="H16" s="281"/>
      <c r="I16" s="281" t="s">
        <v>156</v>
      </c>
      <c r="J16" s="281"/>
      <c r="K16" s="281"/>
      <c r="L16" s="281" t="s">
        <v>157</v>
      </c>
      <c r="M16" s="281"/>
      <c r="N16" s="281"/>
      <c r="O16" s="282" t="s">
        <v>158</v>
      </c>
      <c r="P16" s="283"/>
      <c r="Q16" s="124"/>
      <c r="R16" s="125"/>
    </row>
    <row r="17" spans="2:17" ht="27" customHeight="1" thickBot="1" x14ac:dyDescent="0.45">
      <c r="B17" s="277"/>
      <c r="C17" s="279"/>
      <c r="D17" s="279"/>
      <c r="E17" s="279"/>
      <c r="F17" s="126" t="s">
        <v>159</v>
      </c>
      <c r="G17" s="126" t="s">
        <v>160</v>
      </c>
      <c r="H17" s="127" t="s">
        <v>161</v>
      </c>
      <c r="I17" s="126" t="s">
        <v>159</v>
      </c>
      <c r="J17" s="126" t="s">
        <v>160</v>
      </c>
      <c r="K17" s="127" t="s">
        <v>161</v>
      </c>
      <c r="L17" s="126" t="s">
        <v>159</v>
      </c>
      <c r="M17" s="126" t="s">
        <v>160</v>
      </c>
      <c r="N17" s="128" t="s">
        <v>161</v>
      </c>
      <c r="O17" s="129" t="s">
        <v>162</v>
      </c>
      <c r="P17" s="130" t="s">
        <v>163</v>
      </c>
      <c r="Q17" s="131" t="s">
        <v>164</v>
      </c>
    </row>
    <row r="18" spans="2:17" ht="18" customHeight="1" x14ac:dyDescent="0.4">
      <c r="B18" s="284" t="s">
        <v>165</v>
      </c>
      <c r="C18" s="281">
        <v>2</v>
      </c>
      <c r="D18" s="288">
        <v>6.8000000000000005E-2</v>
      </c>
      <c r="E18" s="288"/>
      <c r="F18" s="132"/>
      <c r="G18" s="132"/>
      <c r="H18" s="133">
        <f>F18+G18</f>
        <v>0</v>
      </c>
      <c r="I18" s="134">
        <f>D18*F18</f>
        <v>0</v>
      </c>
      <c r="J18" s="134">
        <f>D18*G18</f>
        <v>0</v>
      </c>
      <c r="K18" s="135">
        <f>I18+J18</f>
        <v>0</v>
      </c>
      <c r="L18" s="136">
        <f>C18*F18</f>
        <v>0</v>
      </c>
      <c r="M18" s="136">
        <f>C18*G18</f>
        <v>0</v>
      </c>
      <c r="N18" s="137">
        <f>L18+M18</f>
        <v>0</v>
      </c>
      <c r="O18" s="138" t="s">
        <v>166</v>
      </c>
      <c r="P18" s="139"/>
      <c r="Q18" s="140">
        <f>IF(H18&gt;0,1,0)</f>
        <v>0</v>
      </c>
    </row>
    <row r="19" spans="2:17" ht="18" customHeight="1" x14ac:dyDescent="0.4">
      <c r="B19" s="285"/>
      <c r="C19" s="287"/>
      <c r="D19" s="289">
        <f>D18*48/25</f>
        <v>0.13056000000000001</v>
      </c>
      <c r="E19" s="290"/>
      <c r="F19" s="141"/>
      <c r="G19" s="141"/>
      <c r="H19" s="142">
        <f t="shared" ref="H19:H71" si="0">F19+G19</f>
        <v>0</v>
      </c>
      <c r="I19" s="143">
        <f t="shared" ref="I19:I71" si="1">D19*F19</f>
        <v>0</v>
      </c>
      <c r="J19" s="143">
        <f t="shared" ref="J19:J71" si="2">D19*G19</f>
        <v>0</v>
      </c>
      <c r="K19" s="144">
        <f t="shared" ref="K19:K71" si="3">I19+J19</f>
        <v>0</v>
      </c>
      <c r="L19" s="145">
        <f>C18*F19</f>
        <v>0</v>
      </c>
      <c r="M19" s="145">
        <f>C18*G19</f>
        <v>0</v>
      </c>
      <c r="N19" s="146">
        <f t="shared" ref="N19:N71" si="4">L19+M19</f>
        <v>0</v>
      </c>
      <c r="O19" s="147"/>
      <c r="P19" s="148" t="s">
        <v>166</v>
      </c>
      <c r="Q19" s="140">
        <f t="shared" ref="Q19:Q25" si="5">IF(H19&gt;0,1,0)</f>
        <v>0</v>
      </c>
    </row>
    <row r="20" spans="2:17" ht="18" customHeight="1" x14ac:dyDescent="0.4">
      <c r="B20" s="285"/>
      <c r="C20" s="291">
        <v>2.5</v>
      </c>
      <c r="D20" s="292">
        <v>9.4E-2</v>
      </c>
      <c r="E20" s="292"/>
      <c r="F20" s="141"/>
      <c r="G20" s="141"/>
      <c r="H20" s="149">
        <f t="shared" si="0"/>
        <v>0</v>
      </c>
      <c r="I20" s="150">
        <f t="shared" si="1"/>
        <v>0</v>
      </c>
      <c r="J20" s="150">
        <f t="shared" si="2"/>
        <v>0</v>
      </c>
      <c r="K20" s="151">
        <f t="shared" si="3"/>
        <v>0</v>
      </c>
      <c r="L20" s="152">
        <f>C20*F20</f>
        <v>0</v>
      </c>
      <c r="M20" s="152">
        <f>C20*G20</f>
        <v>0</v>
      </c>
      <c r="N20" s="153">
        <f t="shared" si="4"/>
        <v>0</v>
      </c>
      <c r="O20" s="147" t="s">
        <v>166</v>
      </c>
      <c r="P20" s="148"/>
      <c r="Q20" s="140">
        <f t="shared" si="5"/>
        <v>0</v>
      </c>
    </row>
    <row r="21" spans="2:17" ht="18" customHeight="1" x14ac:dyDescent="0.4">
      <c r="B21" s="285"/>
      <c r="C21" s="287"/>
      <c r="D21" s="289">
        <f>D20*50/36</f>
        <v>0.13055555555555556</v>
      </c>
      <c r="E21" s="290"/>
      <c r="F21" s="141"/>
      <c r="G21" s="141"/>
      <c r="H21" s="142">
        <f t="shared" si="0"/>
        <v>0</v>
      </c>
      <c r="I21" s="143">
        <f t="shared" si="1"/>
        <v>0</v>
      </c>
      <c r="J21" s="143">
        <f t="shared" si="2"/>
        <v>0</v>
      </c>
      <c r="K21" s="144">
        <f t="shared" si="3"/>
        <v>0</v>
      </c>
      <c r="L21" s="145">
        <f>C20*F21</f>
        <v>0</v>
      </c>
      <c r="M21" s="145">
        <f>C20*G21</f>
        <v>0</v>
      </c>
      <c r="N21" s="146">
        <f t="shared" si="4"/>
        <v>0</v>
      </c>
      <c r="O21" s="147"/>
      <c r="P21" s="148" t="s">
        <v>166</v>
      </c>
      <c r="Q21" s="140">
        <f t="shared" si="5"/>
        <v>0</v>
      </c>
    </row>
    <row r="22" spans="2:17" ht="18" customHeight="1" x14ac:dyDescent="0.4">
      <c r="B22" s="285"/>
      <c r="C22" s="291">
        <v>3</v>
      </c>
      <c r="D22" s="292">
        <v>9.4E-2</v>
      </c>
      <c r="E22" s="292"/>
      <c r="F22" s="141"/>
      <c r="G22" s="141"/>
      <c r="H22" s="149">
        <f t="shared" si="0"/>
        <v>0</v>
      </c>
      <c r="I22" s="150">
        <f t="shared" si="1"/>
        <v>0</v>
      </c>
      <c r="J22" s="150">
        <f t="shared" si="2"/>
        <v>0</v>
      </c>
      <c r="K22" s="151">
        <f t="shared" si="3"/>
        <v>0</v>
      </c>
      <c r="L22" s="152">
        <f>C22*F22</f>
        <v>0</v>
      </c>
      <c r="M22" s="152">
        <f>C22*G22</f>
        <v>0</v>
      </c>
      <c r="N22" s="153">
        <f t="shared" si="4"/>
        <v>0</v>
      </c>
      <c r="O22" s="147" t="s">
        <v>166</v>
      </c>
      <c r="P22" s="148"/>
      <c r="Q22" s="140">
        <f t="shared" si="5"/>
        <v>0</v>
      </c>
    </row>
    <row r="23" spans="2:17" ht="18" customHeight="1" x14ac:dyDescent="0.4">
      <c r="B23" s="285"/>
      <c r="C23" s="287"/>
      <c r="D23" s="298">
        <f>D22*51/38*(1.04)</f>
        <v>0.13120421052631578</v>
      </c>
      <c r="E23" s="299"/>
      <c r="F23" s="141"/>
      <c r="G23" s="141"/>
      <c r="H23" s="154">
        <f t="shared" si="0"/>
        <v>0</v>
      </c>
      <c r="I23" s="143">
        <f t="shared" si="1"/>
        <v>0</v>
      </c>
      <c r="J23" s="143">
        <f t="shared" si="2"/>
        <v>0</v>
      </c>
      <c r="K23" s="155">
        <f t="shared" si="3"/>
        <v>0</v>
      </c>
      <c r="L23" s="145">
        <f>C22*F23</f>
        <v>0</v>
      </c>
      <c r="M23" s="145">
        <f>C22*G23</f>
        <v>0</v>
      </c>
      <c r="N23" s="156">
        <f t="shared" si="4"/>
        <v>0</v>
      </c>
      <c r="O23" s="147"/>
      <c r="P23" s="148" t="s">
        <v>166</v>
      </c>
      <c r="Q23" s="140">
        <f t="shared" si="5"/>
        <v>0</v>
      </c>
    </row>
    <row r="24" spans="2:17" ht="18" customHeight="1" x14ac:dyDescent="0.4">
      <c r="B24" s="285"/>
      <c r="C24" s="291">
        <v>3.2</v>
      </c>
      <c r="D24" s="293">
        <v>0.154</v>
      </c>
      <c r="E24" s="293"/>
      <c r="F24" s="141"/>
      <c r="G24" s="141"/>
      <c r="H24" s="149">
        <f t="shared" si="0"/>
        <v>0</v>
      </c>
      <c r="I24" s="150">
        <f t="shared" si="1"/>
        <v>0</v>
      </c>
      <c r="J24" s="150">
        <f t="shared" si="2"/>
        <v>0</v>
      </c>
      <c r="K24" s="151">
        <f t="shared" si="3"/>
        <v>0</v>
      </c>
      <c r="L24" s="152">
        <f>C24*F24</f>
        <v>0</v>
      </c>
      <c r="M24" s="152">
        <f>C24*G24</f>
        <v>0</v>
      </c>
      <c r="N24" s="153">
        <f t="shared" si="4"/>
        <v>0</v>
      </c>
      <c r="O24" s="147" t="s">
        <v>166</v>
      </c>
      <c r="P24" s="148"/>
      <c r="Q24" s="140">
        <f t="shared" si="5"/>
        <v>0</v>
      </c>
    </row>
    <row r="25" spans="2:17" ht="18" customHeight="1" x14ac:dyDescent="0.4">
      <c r="B25" s="285"/>
      <c r="C25" s="287"/>
      <c r="D25" s="300">
        <f>D24*130/77</f>
        <v>0.26</v>
      </c>
      <c r="E25" s="301"/>
      <c r="F25" s="141"/>
      <c r="G25" s="141"/>
      <c r="H25" s="157">
        <f t="shared" si="0"/>
        <v>0</v>
      </c>
      <c r="I25" s="143">
        <f t="shared" si="1"/>
        <v>0</v>
      </c>
      <c r="J25" s="143">
        <f t="shared" si="2"/>
        <v>0</v>
      </c>
      <c r="K25" s="158">
        <f t="shared" si="3"/>
        <v>0</v>
      </c>
      <c r="L25" s="145">
        <f>C24*F25</f>
        <v>0</v>
      </c>
      <c r="M25" s="145">
        <f>C24*G25</f>
        <v>0</v>
      </c>
      <c r="N25" s="159">
        <f t="shared" si="4"/>
        <v>0</v>
      </c>
      <c r="O25" s="147"/>
      <c r="P25" s="148" t="s">
        <v>166</v>
      </c>
      <c r="Q25" s="140">
        <f t="shared" si="5"/>
        <v>0</v>
      </c>
    </row>
    <row r="26" spans="2:17" ht="18" customHeight="1" x14ac:dyDescent="0.4">
      <c r="B26" s="285"/>
      <c r="C26" s="291">
        <v>4</v>
      </c>
      <c r="D26" s="302">
        <v>0.17</v>
      </c>
      <c r="E26" s="302"/>
      <c r="F26" s="141"/>
      <c r="G26" s="141"/>
      <c r="H26" s="149">
        <f t="shared" si="0"/>
        <v>0</v>
      </c>
      <c r="I26" s="150">
        <f t="shared" si="1"/>
        <v>0</v>
      </c>
      <c r="J26" s="150">
        <f t="shared" si="2"/>
        <v>0</v>
      </c>
      <c r="K26" s="151">
        <f t="shared" si="3"/>
        <v>0</v>
      </c>
      <c r="L26" s="152">
        <f>C26*F26</f>
        <v>0</v>
      </c>
      <c r="M26" s="152">
        <f>C26*G26</f>
        <v>0</v>
      </c>
      <c r="N26" s="153">
        <f t="shared" si="4"/>
        <v>0</v>
      </c>
      <c r="O26" s="147" t="s">
        <v>166</v>
      </c>
      <c r="P26" s="148"/>
      <c r="Q26" s="160"/>
    </row>
    <row r="27" spans="2:17" ht="18" customHeight="1" x14ac:dyDescent="0.4">
      <c r="B27" s="285"/>
      <c r="C27" s="287"/>
      <c r="D27" s="289">
        <f>D26*130/85</f>
        <v>0.26</v>
      </c>
      <c r="E27" s="290"/>
      <c r="F27" s="141"/>
      <c r="G27" s="141"/>
      <c r="H27" s="142">
        <f t="shared" si="0"/>
        <v>0</v>
      </c>
      <c r="I27" s="143">
        <f t="shared" si="1"/>
        <v>0</v>
      </c>
      <c r="J27" s="143">
        <f t="shared" si="2"/>
        <v>0</v>
      </c>
      <c r="K27" s="144">
        <f t="shared" si="3"/>
        <v>0</v>
      </c>
      <c r="L27" s="145">
        <f>C26*F27</f>
        <v>0</v>
      </c>
      <c r="M27" s="145">
        <f>C26*G27</f>
        <v>0</v>
      </c>
      <c r="N27" s="146">
        <f t="shared" si="4"/>
        <v>0</v>
      </c>
      <c r="O27" s="147"/>
      <c r="P27" s="148" t="s">
        <v>166</v>
      </c>
      <c r="Q27" s="160"/>
    </row>
    <row r="28" spans="2:17" ht="18" customHeight="1" x14ac:dyDescent="0.4">
      <c r="B28" s="285"/>
      <c r="C28" s="291">
        <v>5</v>
      </c>
      <c r="D28" s="293">
        <v>0.2</v>
      </c>
      <c r="E28" s="293"/>
      <c r="F28" s="141">
        <v>4</v>
      </c>
      <c r="G28" s="141">
        <v>1</v>
      </c>
      <c r="H28" s="149">
        <f t="shared" si="0"/>
        <v>5</v>
      </c>
      <c r="I28" s="150">
        <f t="shared" si="1"/>
        <v>0.8</v>
      </c>
      <c r="J28" s="150">
        <f t="shared" si="2"/>
        <v>0.2</v>
      </c>
      <c r="K28" s="151">
        <f t="shared" si="3"/>
        <v>1</v>
      </c>
      <c r="L28" s="152">
        <f>C28*F28</f>
        <v>20</v>
      </c>
      <c r="M28" s="152">
        <f>C28*G28</f>
        <v>5</v>
      </c>
      <c r="N28" s="153">
        <f t="shared" si="4"/>
        <v>25</v>
      </c>
      <c r="O28" s="147" t="s">
        <v>166</v>
      </c>
      <c r="P28" s="148"/>
      <c r="Q28" s="160"/>
    </row>
    <row r="29" spans="2:17" ht="18" customHeight="1" x14ac:dyDescent="0.4">
      <c r="B29" s="285"/>
      <c r="C29" s="287"/>
      <c r="D29" s="289">
        <f>D28*130/100</f>
        <v>0.26</v>
      </c>
      <c r="E29" s="290"/>
      <c r="F29" s="141"/>
      <c r="G29" s="141"/>
      <c r="H29" s="142">
        <f t="shared" si="0"/>
        <v>0</v>
      </c>
      <c r="I29" s="143">
        <f t="shared" si="1"/>
        <v>0</v>
      </c>
      <c r="J29" s="143">
        <f t="shared" si="2"/>
        <v>0</v>
      </c>
      <c r="K29" s="144">
        <f t="shared" si="3"/>
        <v>0</v>
      </c>
      <c r="L29" s="145">
        <f>C28*F29</f>
        <v>0</v>
      </c>
      <c r="M29" s="145">
        <f>C28*G29</f>
        <v>0</v>
      </c>
      <c r="N29" s="146">
        <f t="shared" si="4"/>
        <v>0</v>
      </c>
      <c r="O29" s="147"/>
      <c r="P29" s="148" t="s">
        <v>166</v>
      </c>
      <c r="Q29" s="160"/>
    </row>
    <row r="30" spans="2:17" ht="18" customHeight="1" x14ac:dyDescent="0.4">
      <c r="B30" s="285"/>
      <c r="C30" s="291">
        <v>6</v>
      </c>
      <c r="D30" s="295">
        <v>0.2</v>
      </c>
      <c r="E30" s="295"/>
      <c r="F30" s="141"/>
      <c r="G30" s="141"/>
      <c r="H30" s="161">
        <f t="shared" si="0"/>
        <v>0</v>
      </c>
      <c r="I30" s="150">
        <f t="shared" si="1"/>
        <v>0</v>
      </c>
      <c r="J30" s="150">
        <f t="shared" si="2"/>
        <v>0</v>
      </c>
      <c r="K30" s="162">
        <f t="shared" si="3"/>
        <v>0</v>
      </c>
      <c r="L30" s="152">
        <f>C30*F30</f>
        <v>0</v>
      </c>
      <c r="M30" s="152">
        <f>C30*G30</f>
        <v>0</v>
      </c>
      <c r="N30" s="163">
        <f t="shared" si="4"/>
        <v>0</v>
      </c>
      <c r="O30" s="147" t="s">
        <v>166</v>
      </c>
      <c r="P30" s="148"/>
      <c r="Q30" s="160"/>
    </row>
    <row r="31" spans="2:17" ht="18" customHeight="1" thickBot="1" x14ac:dyDescent="0.45">
      <c r="B31" s="286"/>
      <c r="C31" s="294"/>
      <c r="D31" s="296">
        <f>D30*130/110*(1.1)</f>
        <v>0.26</v>
      </c>
      <c r="E31" s="297"/>
      <c r="F31" s="164"/>
      <c r="G31" s="164"/>
      <c r="H31" s="165">
        <f t="shared" si="0"/>
        <v>0</v>
      </c>
      <c r="I31" s="166">
        <f t="shared" si="1"/>
        <v>0</v>
      </c>
      <c r="J31" s="166">
        <f t="shared" si="2"/>
        <v>0</v>
      </c>
      <c r="K31" s="167">
        <f t="shared" si="3"/>
        <v>0</v>
      </c>
      <c r="L31" s="168">
        <f>C30*F31</f>
        <v>0</v>
      </c>
      <c r="M31" s="168">
        <f>C30*G31</f>
        <v>0</v>
      </c>
      <c r="N31" s="169">
        <f t="shared" si="4"/>
        <v>0</v>
      </c>
      <c r="O31" s="129"/>
      <c r="P31" s="130" t="s">
        <v>166</v>
      </c>
      <c r="Q31" s="160"/>
    </row>
    <row r="32" spans="2:17" ht="18" customHeight="1" x14ac:dyDescent="0.4">
      <c r="B32" s="284" t="s">
        <v>167</v>
      </c>
      <c r="C32" s="281">
        <v>4</v>
      </c>
      <c r="D32" s="280">
        <f>0.68*200/1000</f>
        <v>0.13600000000000001</v>
      </c>
      <c r="E32" s="280"/>
      <c r="F32" s="132"/>
      <c r="G32" s="132"/>
      <c r="H32" s="170">
        <f t="shared" si="0"/>
        <v>0</v>
      </c>
      <c r="I32" s="171">
        <f t="shared" si="1"/>
        <v>0</v>
      </c>
      <c r="J32" s="171">
        <f t="shared" si="2"/>
        <v>0</v>
      </c>
      <c r="K32" s="172">
        <f t="shared" si="3"/>
        <v>0</v>
      </c>
      <c r="L32" s="173">
        <f>C32*F32</f>
        <v>0</v>
      </c>
      <c r="M32" s="173">
        <f>C32*G32</f>
        <v>0</v>
      </c>
      <c r="N32" s="174">
        <f t="shared" si="4"/>
        <v>0</v>
      </c>
      <c r="O32" s="138" t="s">
        <v>166</v>
      </c>
      <c r="P32" s="139"/>
      <c r="Q32" s="160"/>
    </row>
    <row r="33" spans="2:17" ht="18" customHeight="1" x14ac:dyDescent="0.4">
      <c r="B33" s="285"/>
      <c r="C33" s="287"/>
      <c r="D33" s="303">
        <f>0.68*200/1000*(115/72)</f>
        <v>0.21722222222222226</v>
      </c>
      <c r="E33" s="303"/>
      <c r="F33" s="141"/>
      <c r="G33" s="141"/>
      <c r="H33" s="175">
        <f t="shared" si="0"/>
        <v>0</v>
      </c>
      <c r="I33" s="176">
        <f t="shared" si="1"/>
        <v>0</v>
      </c>
      <c r="J33" s="176">
        <f t="shared" si="2"/>
        <v>0</v>
      </c>
      <c r="K33" s="158">
        <f t="shared" si="3"/>
        <v>0</v>
      </c>
      <c r="L33" s="177">
        <f>C32*F33</f>
        <v>0</v>
      </c>
      <c r="M33" s="177">
        <f>C32*G33</f>
        <v>0</v>
      </c>
      <c r="N33" s="159">
        <f t="shared" si="4"/>
        <v>0</v>
      </c>
      <c r="O33" s="147"/>
      <c r="P33" s="148" t="s">
        <v>166</v>
      </c>
      <c r="Q33" s="160"/>
    </row>
    <row r="34" spans="2:17" ht="18" customHeight="1" x14ac:dyDescent="0.4">
      <c r="B34" s="285"/>
      <c r="C34" s="291">
        <v>5</v>
      </c>
      <c r="D34" s="304">
        <f>0.76*200/1000</f>
        <v>0.152</v>
      </c>
      <c r="E34" s="304"/>
      <c r="F34" s="141"/>
      <c r="G34" s="141"/>
      <c r="H34" s="178">
        <f t="shared" si="0"/>
        <v>0</v>
      </c>
      <c r="I34" s="179">
        <f t="shared" si="1"/>
        <v>0</v>
      </c>
      <c r="J34" s="179">
        <f t="shared" si="2"/>
        <v>0</v>
      </c>
      <c r="K34" s="180">
        <f t="shared" si="3"/>
        <v>0</v>
      </c>
      <c r="L34" s="181">
        <f>C34*F34</f>
        <v>0</v>
      </c>
      <c r="M34" s="181">
        <f>C34*G34</f>
        <v>0</v>
      </c>
      <c r="N34" s="182">
        <f t="shared" si="4"/>
        <v>0</v>
      </c>
      <c r="O34" s="147" t="s">
        <v>166</v>
      </c>
      <c r="P34" s="148"/>
      <c r="Q34" s="160"/>
    </row>
    <row r="35" spans="2:17" ht="18" customHeight="1" x14ac:dyDescent="0.4">
      <c r="B35" s="285"/>
      <c r="C35" s="287"/>
      <c r="D35" s="300">
        <f>0.76*200/1000*(133/84)</f>
        <v>0.24066666666666664</v>
      </c>
      <c r="E35" s="301"/>
      <c r="F35" s="141"/>
      <c r="G35" s="141"/>
      <c r="H35" s="157">
        <f t="shared" si="0"/>
        <v>0</v>
      </c>
      <c r="I35" s="176">
        <f t="shared" si="1"/>
        <v>0</v>
      </c>
      <c r="J35" s="176">
        <f t="shared" si="2"/>
        <v>0</v>
      </c>
      <c r="K35" s="158">
        <f t="shared" si="3"/>
        <v>0</v>
      </c>
      <c r="L35" s="177">
        <f>C34*F35</f>
        <v>0</v>
      </c>
      <c r="M35" s="177">
        <f>C34*G35</f>
        <v>0</v>
      </c>
      <c r="N35" s="159">
        <f t="shared" si="4"/>
        <v>0</v>
      </c>
      <c r="O35" s="147"/>
      <c r="P35" s="148" t="s">
        <v>166</v>
      </c>
      <c r="Q35" s="160"/>
    </row>
    <row r="36" spans="2:17" ht="18" customHeight="1" x14ac:dyDescent="0.4">
      <c r="B36" s="285"/>
      <c r="C36" s="291">
        <v>6</v>
      </c>
      <c r="D36" s="292">
        <f>0.98*200/1000</f>
        <v>0.19600000000000001</v>
      </c>
      <c r="E36" s="292"/>
      <c r="F36" s="141"/>
      <c r="G36" s="141"/>
      <c r="H36" s="149">
        <f t="shared" si="0"/>
        <v>0</v>
      </c>
      <c r="I36" s="179">
        <f t="shared" si="1"/>
        <v>0</v>
      </c>
      <c r="J36" s="179">
        <f t="shared" si="2"/>
        <v>0</v>
      </c>
      <c r="K36" s="151">
        <f t="shared" si="3"/>
        <v>0</v>
      </c>
      <c r="L36" s="181">
        <f>C36*F36</f>
        <v>0</v>
      </c>
      <c r="M36" s="181">
        <f>C36*G36</f>
        <v>0</v>
      </c>
      <c r="N36" s="153">
        <f t="shared" si="4"/>
        <v>0</v>
      </c>
      <c r="O36" s="147" t="s">
        <v>166</v>
      </c>
      <c r="P36" s="148"/>
      <c r="Q36" s="160"/>
    </row>
    <row r="37" spans="2:17" ht="18" customHeight="1" thickBot="1" x14ac:dyDescent="0.45">
      <c r="B37" s="286"/>
      <c r="C37" s="294"/>
      <c r="D37" s="305">
        <f>0.98*200/1000*(133/103)</f>
        <v>0.25308737864077674</v>
      </c>
      <c r="E37" s="306"/>
      <c r="F37" s="164"/>
      <c r="G37" s="164"/>
      <c r="H37" s="183">
        <f t="shared" si="0"/>
        <v>0</v>
      </c>
      <c r="I37" s="184">
        <f t="shared" si="1"/>
        <v>0</v>
      </c>
      <c r="J37" s="184">
        <f t="shared" si="2"/>
        <v>0</v>
      </c>
      <c r="K37" s="185">
        <f t="shared" si="3"/>
        <v>0</v>
      </c>
      <c r="L37" s="186">
        <f>C36*F37</f>
        <v>0</v>
      </c>
      <c r="M37" s="186">
        <f>C36*G37</f>
        <v>0</v>
      </c>
      <c r="N37" s="187">
        <f t="shared" si="4"/>
        <v>0</v>
      </c>
      <c r="O37" s="129"/>
      <c r="P37" s="130" t="s">
        <v>166</v>
      </c>
      <c r="Q37" s="160"/>
    </row>
    <row r="38" spans="2:17" ht="18" customHeight="1" x14ac:dyDescent="0.4">
      <c r="B38" s="284" t="s">
        <v>168</v>
      </c>
      <c r="C38" s="281">
        <v>4</v>
      </c>
      <c r="D38" s="280">
        <f>0.73*200/1000</f>
        <v>0.14599999999999999</v>
      </c>
      <c r="E38" s="280"/>
      <c r="F38" s="132"/>
      <c r="G38" s="132"/>
      <c r="H38" s="170">
        <f t="shared" si="0"/>
        <v>0</v>
      </c>
      <c r="I38" s="171">
        <f t="shared" si="1"/>
        <v>0</v>
      </c>
      <c r="J38" s="171">
        <f t="shared" si="2"/>
        <v>0</v>
      </c>
      <c r="K38" s="172">
        <f t="shared" si="3"/>
        <v>0</v>
      </c>
      <c r="L38" s="173">
        <f>C38*F38</f>
        <v>0</v>
      </c>
      <c r="M38" s="173">
        <f>C38*G38</f>
        <v>0</v>
      </c>
      <c r="N38" s="174">
        <f t="shared" si="4"/>
        <v>0</v>
      </c>
      <c r="O38" s="138" t="s">
        <v>166</v>
      </c>
      <c r="P38" s="139"/>
      <c r="Q38" s="160"/>
    </row>
    <row r="39" spans="2:17" ht="18" customHeight="1" x14ac:dyDescent="0.4">
      <c r="B39" s="285"/>
      <c r="C39" s="287"/>
      <c r="D39" s="303">
        <f>0.73*200/1000*(121/80)</f>
        <v>0.22082499999999999</v>
      </c>
      <c r="E39" s="303"/>
      <c r="F39" s="141"/>
      <c r="G39" s="141"/>
      <c r="H39" s="175">
        <f t="shared" si="0"/>
        <v>0</v>
      </c>
      <c r="I39" s="176">
        <f t="shared" si="1"/>
        <v>0</v>
      </c>
      <c r="J39" s="176">
        <f t="shared" si="2"/>
        <v>0</v>
      </c>
      <c r="K39" s="158">
        <f t="shared" si="3"/>
        <v>0</v>
      </c>
      <c r="L39" s="177">
        <f>C38*F39</f>
        <v>0</v>
      </c>
      <c r="M39" s="177">
        <f>C38*G39</f>
        <v>0</v>
      </c>
      <c r="N39" s="159">
        <f t="shared" si="4"/>
        <v>0</v>
      </c>
      <c r="O39" s="147"/>
      <c r="P39" s="148" t="s">
        <v>166</v>
      </c>
      <c r="Q39" s="160"/>
    </row>
    <row r="40" spans="2:17" ht="18" customHeight="1" x14ac:dyDescent="0.4">
      <c r="B40" s="285"/>
      <c r="C40" s="291">
        <v>5</v>
      </c>
      <c r="D40" s="304">
        <f>0.89*200/1000</f>
        <v>0.17799999999999999</v>
      </c>
      <c r="E40" s="304"/>
      <c r="F40" s="141"/>
      <c r="G40" s="141"/>
      <c r="H40" s="178">
        <f t="shared" si="0"/>
        <v>0</v>
      </c>
      <c r="I40" s="179">
        <f t="shared" si="1"/>
        <v>0</v>
      </c>
      <c r="J40" s="179">
        <f t="shared" si="2"/>
        <v>0</v>
      </c>
      <c r="K40" s="180">
        <f t="shared" si="3"/>
        <v>0</v>
      </c>
      <c r="L40" s="181">
        <f>C40*F40</f>
        <v>0</v>
      </c>
      <c r="M40" s="181">
        <f>C40*G40</f>
        <v>0</v>
      </c>
      <c r="N40" s="182">
        <f t="shared" si="4"/>
        <v>0</v>
      </c>
      <c r="O40" s="147" t="s">
        <v>166</v>
      </c>
      <c r="P40" s="148"/>
      <c r="Q40" s="160"/>
    </row>
    <row r="41" spans="2:17" ht="18" customHeight="1" x14ac:dyDescent="0.4">
      <c r="B41" s="285"/>
      <c r="C41" s="287"/>
      <c r="D41" s="300">
        <f>0.89*200/1000*(152/100)</f>
        <v>0.27055999999999997</v>
      </c>
      <c r="E41" s="301"/>
      <c r="F41" s="141"/>
      <c r="G41" s="141"/>
      <c r="H41" s="157">
        <f t="shared" si="0"/>
        <v>0</v>
      </c>
      <c r="I41" s="176">
        <f t="shared" si="1"/>
        <v>0</v>
      </c>
      <c r="J41" s="176">
        <f t="shared" si="2"/>
        <v>0</v>
      </c>
      <c r="K41" s="158">
        <f t="shared" si="3"/>
        <v>0</v>
      </c>
      <c r="L41" s="177">
        <f>C40*F41</f>
        <v>0</v>
      </c>
      <c r="M41" s="177">
        <f>C40*G41</f>
        <v>0</v>
      </c>
      <c r="N41" s="159">
        <f t="shared" si="4"/>
        <v>0</v>
      </c>
      <c r="O41" s="147"/>
      <c r="P41" s="148" t="s">
        <v>166</v>
      </c>
      <c r="Q41" s="160"/>
    </row>
    <row r="42" spans="2:17" ht="18" customHeight="1" x14ac:dyDescent="0.4">
      <c r="B42" s="285"/>
      <c r="C42" s="291">
        <v>6</v>
      </c>
      <c r="D42" s="302">
        <f>1*200/1000</f>
        <v>0.2</v>
      </c>
      <c r="E42" s="302"/>
      <c r="F42" s="141"/>
      <c r="G42" s="141"/>
      <c r="H42" s="149">
        <f t="shared" si="0"/>
        <v>0</v>
      </c>
      <c r="I42" s="179">
        <f t="shared" si="1"/>
        <v>0</v>
      </c>
      <c r="J42" s="179">
        <f t="shared" si="2"/>
        <v>0</v>
      </c>
      <c r="K42" s="151">
        <f t="shared" si="3"/>
        <v>0</v>
      </c>
      <c r="L42" s="181">
        <f>C42*F42</f>
        <v>0</v>
      </c>
      <c r="M42" s="181">
        <f>C42*G42</f>
        <v>0</v>
      </c>
      <c r="N42" s="153">
        <f t="shared" si="4"/>
        <v>0</v>
      </c>
      <c r="O42" s="147" t="s">
        <v>166</v>
      </c>
      <c r="P42" s="148"/>
      <c r="Q42" s="160"/>
    </row>
    <row r="43" spans="2:17" ht="18" customHeight="1" thickBot="1" x14ac:dyDescent="0.45">
      <c r="B43" s="286"/>
      <c r="C43" s="294"/>
      <c r="D43" s="305">
        <f>1*200/1000*(152/110)</f>
        <v>0.27636363636363637</v>
      </c>
      <c r="E43" s="306"/>
      <c r="F43" s="164"/>
      <c r="G43" s="164"/>
      <c r="H43" s="183">
        <f t="shared" si="0"/>
        <v>0</v>
      </c>
      <c r="I43" s="184">
        <f t="shared" si="1"/>
        <v>0</v>
      </c>
      <c r="J43" s="184">
        <f t="shared" si="2"/>
        <v>0</v>
      </c>
      <c r="K43" s="185">
        <f t="shared" si="3"/>
        <v>0</v>
      </c>
      <c r="L43" s="186">
        <f>C42*F43</f>
        <v>0</v>
      </c>
      <c r="M43" s="186">
        <f>C42*G43</f>
        <v>0</v>
      </c>
      <c r="N43" s="187">
        <f t="shared" si="4"/>
        <v>0</v>
      </c>
      <c r="O43" s="129"/>
      <c r="P43" s="130" t="s">
        <v>166</v>
      </c>
      <c r="Q43" s="160"/>
    </row>
    <row r="44" spans="2:17" ht="18" customHeight="1" x14ac:dyDescent="0.4">
      <c r="B44" s="276" t="s">
        <v>169</v>
      </c>
      <c r="C44" s="281">
        <v>2</v>
      </c>
      <c r="D44" s="309">
        <f>0.6*200/1000*1.1</f>
        <v>0.13200000000000001</v>
      </c>
      <c r="E44" s="310"/>
      <c r="F44" s="132"/>
      <c r="G44" s="132"/>
      <c r="H44" s="188">
        <f t="shared" si="0"/>
        <v>0</v>
      </c>
      <c r="I44" s="171">
        <f t="shared" si="1"/>
        <v>0</v>
      </c>
      <c r="J44" s="171">
        <f t="shared" si="2"/>
        <v>0</v>
      </c>
      <c r="K44" s="189">
        <f t="shared" si="3"/>
        <v>0</v>
      </c>
      <c r="L44" s="173">
        <f>C44*F44</f>
        <v>0</v>
      </c>
      <c r="M44" s="173">
        <f>C44*G44</f>
        <v>0</v>
      </c>
      <c r="N44" s="190">
        <f t="shared" si="4"/>
        <v>0</v>
      </c>
      <c r="O44" s="138" t="s">
        <v>166</v>
      </c>
      <c r="P44" s="139"/>
      <c r="Q44" s="140">
        <f t="shared" ref="Q44:Q51" si="6">IF(H44&gt;0,1,0)</f>
        <v>0</v>
      </c>
    </row>
    <row r="45" spans="2:17" ht="18" customHeight="1" x14ac:dyDescent="0.4">
      <c r="B45" s="307"/>
      <c r="C45" s="287"/>
      <c r="D45" s="311">
        <f>0.8*200/1000*1.1</f>
        <v>0.17600000000000002</v>
      </c>
      <c r="E45" s="312"/>
      <c r="F45" s="141"/>
      <c r="G45" s="141"/>
      <c r="H45" s="154">
        <f t="shared" si="0"/>
        <v>0</v>
      </c>
      <c r="I45" s="143">
        <f t="shared" si="1"/>
        <v>0</v>
      </c>
      <c r="J45" s="143">
        <f t="shared" si="2"/>
        <v>0</v>
      </c>
      <c r="K45" s="155">
        <f t="shared" si="3"/>
        <v>0</v>
      </c>
      <c r="L45" s="145">
        <f>C44*F45</f>
        <v>0</v>
      </c>
      <c r="M45" s="145">
        <f>C44*G45</f>
        <v>0</v>
      </c>
      <c r="N45" s="156">
        <f t="shared" si="4"/>
        <v>0</v>
      </c>
      <c r="O45" s="147"/>
      <c r="P45" s="148" t="s">
        <v>166</v>
      </c>
      <c r="Q45" s="140">
        <f t="shared" si="6"/>
        <v>0</v>
      </c>
    </row>
    <row r="46" spans="2:17" ht="18" customHeight="1" x14ac:dyDescent="0.4">
      <c r="B46" s="308"/>
      <c r="C46" s="291">
        <v>2.5</v>
      </c>
      <c r="D46" s="313">
        <f>0.73*200/1000*1.1</f>
        <v>0.16059999999999999</v>
      </c>
      <c r="E46" s="314"/>
      <c r="F46" s="141"/>
      <c r="G46" s="141"/>
      <c r="H46" s="191">
        <f t="shared" si="0"/>
        <v>0</v>
      </c>
      <c r="I46" s="179">
        <f t="shared" si="1"/>
        <v>0</v>
      </c>
      <c r="J46" s="179">
        <f t="shared" si="2"/>
        <v>0</v>
      </c>
      <c r="K46" s="192">
        <f t="shared" si="3"/>
        <v>0</v>
      </c>
      <c r="L46" s="181">
        <f>C46*F46</f>
        <v>0</v>
      </c>
      <c r="M46" s="181">
        <f>C46*G46</f>
        <v>0</v>
      </c>
      <c r="N46" s="193">
        <f t="shared" si="4"/>
        <v>0</v>
      </c>
      <c r="O46" s="147" t="s">
        <v>166</v>
      </c>
      <c r="P46" s="148"/>
      <c r="Q46" s="140">
        <f t="shared" si="6"/>
        <v>0</v>
      </c>
    </row>
    <row r="47" spans="2:17" ht="18" customHeight="1" x14ac:dyDescent="0.4">
      <c r="B47" s="308"/>
      <c r="C47" s="287"/>
      <c r="D47" s="311">
        <f>1.4*200/1000*1.1</f>
        <v>0.30800000000000005</v>
      </c>
      <c r="E47" s="312"/>
      <c r="F47" s="141"/>
      <c r="G47" s="141"/>
      <c r="H47" s="154">
        <f t="shared" si="0"/>
        <v>0</v>
      </c>
      <c r="I47" s="143">
        <f t="shared" si="1"/>
        <v>0</v>
      </c>
      <c r="J47" s="143">
        <f t="shared" si="2"/>
        <v>0</v>
      </c>
      <c r="K47" s="155">
        <f t="shared" si="3"/>
        <v>0</v>
      </c>
      <c r="L47" s="145">
        <f>C46*F47</f>
        <v>0</v>
      </c>
      <c r="M47" s="145">
        <f>C46*G47</f>
        <v>0</v>
      </c>
      <c r="N47" s="156">
        <f t="shared" si="4"/>
        <v>0</v>
      </c>
      <c r="O47" s="147"/>
      <c r="P47" s="148" t="s">
        <v>166</v>
      </c>
      <c r="Q47" s="140">
        <f t="shared" si="6"/>
        <v>0</v>
      </c>
    </row>
    <row r="48" spans="2:17" ht="18" customHeight="1" x14ac:dyDescent="0.4">
      <c r="B48" s="308"/>
      <c r="C48" s="291">
        <v>3</v>
      </c>
      <c r="D48" s="313">
        <f>0.73*200/1000*1.1</f>
        <v>0.16059999999999999</v>
      </c>
      <c r="E48" s="314"/>
      <c r="F48" s="141"/>
      <c r="G48" s="141"/>
      <c r="H48" s="191">
        <f t="shared" si="0"/>
        <v>0</v>
      </c>
      <c r="I48" s="179">
        <f t="shared" si="1"/>
        <v>0</v>
      </c>
      <c r="J48" s="179">
        <f t="shared" si="2"/>
        <v>0</v>
      </c>
      <c r="K48" s="192">
        <f t="shared" si="3"/>
        <v>0</v>
      </c>
      <c r="L48" s="181">
        <f>C48*F48</f>
        <v>0</v>
      </c>
      <c r="M48" s="181">
        <f>C48*G48</f>
        <v>0</v>
      </c>
      <c r="N48" s="193">
        <f t="shared" si="4"/>
        <v>0</v>
      </c>
      <c r="O48" s="147" t="s">
        <v>166</v>
      </c>
      <c r="P48" s="148"/>
      <c r="Q48" s="140">
        <f t="shared" si="6"/>
        <v>0</v>
      </c>
    </row>
    <row r="49" spans="2:17" ht="18" customHeight="1" x14ac:dyDescent="0.4">
      <c r="B49" s="308"/>
      <c r="C49" s="287"/>
      <c r="D49" s="311">
        <f>1.4*200/1000*1.1</f>
        <v>0.30800000000000005</v>
      </c>
      <c r="E49" s="312"/>
      <c r="F49" s="141"/>
      <c r="G49" s="141"/>
      <c r="H49" s="154">
        <f t="shared" si="0"/>
        <v>0</v>
      </c>
      <c r="I49" s="143">
        <f t="shared" si="1"/>
        <v>0</v>
      </c>
      <c r="J49" s="143">
        <f t="shared" si="2"/>
        <v>0</v>
      </c>
      <c r="K49" s="155">
        <f t="shared" si="3"/>
        <v>0</v>
      </c>
      <c r="L49" s="145">
        <f>C48*F49</f>
        <v>0</v>
      </c>
      <c r="M49" s="145">
        <f>C48*G49</f>
        <v>0</v>
      </c>
      <c r="N49" s="156">
        <f t="shared" si="4"/>
        <v>0</v>
      </c>
      <c r="O49" s="147"/>
      <c r="P49" s="148" t="s">
        <v>166</v>
      </c>
      <c r="Q49" s="140">
        <f t="shared" si="6"/>
        <v>0</v>
      </c>
    </row>
    <row r="50" spans="2:17" ht="18" customHeight="1" x14ac:dyDescent="0.4">
      <c r="B50" s="308"/>
      <c r="C50" s="291">
        <v>3.2</v>
      </c>
      <c r="D50" s="313">
        <f>0.81*200/1000*1.1</f>
        <v>0.17820000000000003</v>
      </c>
      <c r="E50" s="314"/>
      <c r="F50" s="141"/>
      <c r="G50" s="141"/>
      <c r="H50" s="191">
        <f t="shared" si="0"/>
        <v>0</v>
      </c>
      <c r="I50" s="179">
        <f t="shared" si="1"/>
        <v>0</v>
      </c>
      <c r="J50" s="179">
        <f t="shared" si="2"/>
        <v>0</v>
      </c>
      <c r="K50" s="192">
        <f t="shared" si="3"/>
        <v>0</v>
      </c>
      <c r="L50" s="181">
        <f>C50*F50</f>
        <v>0</v>
      </c>
      <c r="M50" s="181">
        <f>C50*G50</f>
        <v>0</v>
      </c>
      <c r="N50" s="193">
        <f t="shared" si="4"/>
        <v>0</v>
      </c>
      <c r="O50" s="147" t="s">
        <v>166</v>
      </c>
      <c r="P50" s="148"/>
      <c r="Q50" s="140">
        <f t="shared" si="6"/>
        <v>0</v>
      </c>
    </row>
    <row r="51" spans="2:17" ht="18" customHeight="1" x14ac:dyDescent="0.4">
      <c r="B51" s="308"/>
      <c r="C51" s="287"/>
      <c r="D51" s="311">
        <f>1.4*200/1000*1.1</f>
        <v>0.30800000000000005</v>
      </c>
      <c r="E51" s="312"/>
      <c r="F51" s="141"/>
      <c r="G51" s="141"/>
      <c r="H51" s="154">
        <f t="shared" si="0"/>
        <v>0</v>
      </c>
      <c r="I51" s="143">
        <f t="shared" si="1"/>
        <v>0</v>
      </c>
      <c r="J51" s="143">
        <f t="shared" si="2"/>
        <v>0</v>
      </c>
      <c r="K51" s="155">
        <f t="shared" si="3"/>
        <v>0</v>
      </c>
      <c r="L51" s="145">
        <f>C50*F51</f>
        <v>0</v>
      </c>
      <c r="M51" s="145">
        <f>C50*G51</f>
        <v>0</v>
      </c>
      <c r="N51" s="156">
        <f t="shared" si="4"/>
        <v>0</v>
      </c>
      <c r="O51" s="147"/>
      <c r="P51" s="148" t="s">
        <v>166</v>
      </c>
      <c r="Q51" s="140">
        <f t="shared" si="6"/>
        <v>0</v>
      </c>
    </row>
    <row r="52" spans="2:17" ht="18" customHeight="1" x14ac:dyDescent="0.4">
      <c r="B52" s="308"/>
      <c r="C52" s="291">
        <v>4</v>
      </c>
      <c r="D52" s="313">
        <f>1.1*200/1000*1.1</f>
        <v>0.24200000000000005</v>
      </c>
      <c r="E52" s="314"/>
      <c r="F52" s="141"/>
      <c r="G52" s="141"/>
      <c r="H52" s="191">
        <f t="shared" si="0"/>
        <v>0</v>
      </c>
      <c r="I52" s="179">
        <f t="shared" si="1"/>
        <v>0</v>
      </c>
      <c r="J52" s="179">
        <f t="shared" si="2"/>
        <v>0</v>
      </c>
      <c r="K52" s="192">
        <f t="shared" si="3"/>
        <v>0</v>
      </c>
      <c r="L52" s="181">
        <f>C52*F52</f>
        <v>0</v>
      </c>
      <c r="M52" s="181">
        <f>C52*G52</f>
        <v>0</v>
      </c>
      <c r="N52" s="193">
        <f t="shared" si="4"/>
        <v>0</v>
      </c>
      <c r="O52" s="147" t="s">
        <v>166</v>
      </c>
      <c r="P52" s="148"/>
      <c r="Q52" s="160"/>
    </row>
    <row r="53" spans="2:17" ht="18" customHeight="1" x14ac:dyDescent="0.4">
      <c r="B53" s="308"/>
      <c r="C53" s="287"/>
      <c r="D53" s="311">
        <f>2*200/1000*1.1</f>
        <v>0.44000000000000006</v>
      </c>
      <c r="E53" s="312"/>
      <c r="F53" s="141"/>
      <c r="G53" s="141"/>
      <c r="H53" s="154">
        <f t="shared" si="0"/>
        <v>0</v>
      </c>
      <c r="I53" s="143">
        <f t="shared" si="1"/>
        <v>0</v>
      </c>
      <c r="J53" s="143">
        <f t="shared" si="2"/>
        <v>0</v>
      </c>
      <c r="K53" s="155">
        <f t="shared" si="3"/>
        <v>0</v>
      </c>
      <c r="L53" s="145">
        <f>C52*F53</f>
        <v>0</v>
      </c>
      <c r="M53" s="145">
        <f>C52*G53</f>
        <v>0</v>
      </c>
      <c r="N53" s="156">
        <f t="shared" si="4"/>
        <v>0</v>
      </c>
      <c r="O53" s="147"/>
      <c r="P53" s="148" t="s">
        <v>166</v>
      </c>
      <c r="Q53" s="160"/>
    </row>
    <row r="54" spans="2:17" ht="18" customHeight="1" x14ac:dyDescent="0.4">
      <c r="B54" s="308"/>
      <c r="C54" s="291">
        <v>5</v>
      </c>
      <c r="D54" s="313">
        <f>1.3*200/1000*1.1</f>
        <v>0.28600000000000003</v>
      </c>
      <c r="E54" s="314"/>
      <c r="F54" s="141"/>
      <c r="G54" s="141"/>
      <c r="H54" s="191">
        <f t="shared" si="0"/>
        <v>0</v>
      </c>
      <c r="I54" s="179">
        <f t="shared" si="1"/>
        <v>0</v>
      </c>
      <c r="J54" s="179">
        <f t="shared" si="2"/>
        <v>0</v>
      </c>
      <c r="K54" s="192">
        <f t="shared" si="3"/>
        <v>0</v>
      </c>
      <c r="L54" s="181">
        <f>C54*F54</f>
        <v>0</v>
      </c>
      <c r="M54" s="181">
        <f>C54*G54</f>
        <v>0</v>
      </c>
      <c r="N54" s="193">
        <f>L54+M54</f>
        <v>0</v>
      </c>
      <c r="O54" s="147" t="s">
        <v>166</v>
      </c>
      <c r="P54" s="148"/>
      <c r="Q54" s="160"/>
    </row>
    <row r="55" spans="2:17" ht="18" customHeight="1" x14ac:dyDescent="0.4">
      <c r="B55" s="308"/>
      <c r="C55" s="287"/>
      <c r="D55" s="311">
        <f>2*200/1000*1.1</f>
        <v>0.44000000000000006</v>
      </c>
      <c r="E55" s="312"/>
      <c r="F55" s="141"/>
      <c r="G55" s="141"/>
      <c r="H55" s="154">
        <f t="shared" si="0"/>
        <v>0</v>
      </c>
      <c r="I55" s="143">
        <f t="shared" si="1"/>
        <v>0</v>
      </c>
      <c r="J55" s="143">
        <f t="shared" si="2"/>
        <v>0</v>
      </c>
      <c r="K55" s="155">
        <f t="shared" si="3"/>
        <v>0</v>
      </c>
      <c r="L55" s="145">
        <f>C54*F55</f>
        <v>0</v>
      </c>
      <c r="M55" s="145">
        <f>C54*G55</f>
        <v>0</v>
      </c>
      <c r="N55" s="156">
        <f t="shared" si="4"/>
        <v>0</v>
      </c>
      <c r="O55" s="147"/>
      <c r="P55" s="148" t="s">
        <v>166</v>
      </c>
      <c r="Q55" s="160"/>
    </row>
    <row r="56" spans="2:17" ht="18" customHeight="1" x14ac:dyDescent="0.4">
      <c r="B56" s="308"/>
      <c r="C56" s="291">
        <v>6</v>
      </c>
      <c r="D56" s="313">
        <f>1.4*200/1000*1.1</f>
        <v>0.30800000000000005</v>
      </c>
      <c r="E56" s="314"/>
      <c r="F56" s="141"/>
      <c r="G56" s="141"/>
      <c r="H56" s="191">
        <f t="shared" si="0"/>
        <v>0</v>
      </c>
      <c r="I56" s="179">
        <f t="shared" si="1"/>
        <v>0</v>
      </c>
      <c r="J56" s="179">
        <f t="shared" si="2"/>
        <v>0</v>
      </c>
      <c r="K56" s="192">
        <f t="shared" si="3"/>
        <v>0</v>
      </c>
      <c r="L56" s="181">
        <f>C56*F56</f>
        <v>0</v>
      </c>
      <c r="M56" s="181">
        <f>C56*G56</f>
        <v>0</v>
      </c>
      <c r="N56" s="193">
        <f t="shared" si="4"/>
        <v>0</v>
      </c>
      <c r="O56" s="147" t="s">
        <v>166</v>
      </c>
      <c r="P56" s="148"/>
      <c r="Q56" s="160"/>
    </row>
    <row r="57" spans="2:17" ht="18" customHeight="1" thickBot="1" x14ac:dyDescent="0.45">
      <c r="B57" s="277"/>
      <c r="C57" s="294"/>
      <c r="D57" s="315">
        <f>2*200/1000*1.1</f>
        <v>0.44000000000000006</v>
      </c>
      <c r="E57" s="316"/>
      <c r="F57" s="164"/>
      <c r="G57" s="164"/>
      <c r="H57" s="165">
        <f t="shared" si="0"/>
        <v>0</v>
      </c>
      <c r="I57" s="166">
        <f t="shared" si="1"/>
        <v>0</v>
      </c>
      <c r="J57" s="166">
        <f t="shared" si="2"/>
        <v>0</v>
      </c>
      <c r="K57" s="167">
        <f t="shared" si="3"/>
        <v>0</v>
      </c>
      <c r="L57" s="168">
        <f>C56*F57</f>
        <v>0</v>
      </c>
      <c r="M57" s="168">
        <f>C56*G57</f>
        <v>0</v>
      </c>
      <c r="N57" s="169">
        <f t="shared" si="4"/>
        <v>0</v>
      </c>
      <c r="O57" s="129"/>
      <c r="P57" s="130" t="s">
        <v>166</v>
      </c>
      <c r="Q57" s="160"/>
    </row>
    <row r="58" spans="2:17" ht="18" customHeight="1" x14ac:dyDescent="0.4">
      <c r="B58" s="317" t="s">
        <v>170</v>
      </c>
      <c r="C58" s="319">
        <v>2</v>
      </c>
      <c r="D58" s="320">
        <f>0.85*200/1000*1.1</f>
        <v>0.18700000000000003</v>
      </c>
      <c r="E58" s="321"/>
      <c r="F58" s="194"/>
      <c r="G58" s="194"/>
      <c r="H58" s="195">
        <f t="shared" si="0"/>
        <v>0</v>
      </c>
      <c r="I58" s="196">
        <f t="shared" si="1"/>
        <v>0</v>
      </c>
      <c r="J58" s="196">
        <f t="shared" si="2"/>
        <v>0</v>
      </c>
      <c r="K58" s="197">
        <f t="shared" si="3"/>
        <v>0</v>
      </c>
      <c r="L58" s="198">
        <f>C58*F58</f>
        <v>0</v>
      </c>
      <c r="M58" s="198">
        <f>C58*G58</f>
        <v>0</v>
      </c>
      <c r="N58" s="199">
        <f t="shared" si="4"/>
        <v>0</v>
      </c>
      <c r="O58" s="200" t="s">
        <v>166</v>
      </c>
      <c r="P58" s="201"/>
      <c r="Q58" s="140">
        <f t="shared" ref="Q58:Q65" si="7">IF(H58&gt;0,1,0)</f>
        <v>0</v>
      </c>
    </row>
    <row r="59" spans="2:17" ht="18" customHeight="1" x14ac:dyDescent="0.4">
      <c r="B59" s="307"/>
      <c r="C59" s="287"/>
      <c r="D59" s="311">
        <f>1.5*200/1000*1.1</f>
        <v>0.33</v>
      </c>
      <c r="E59" s="312"/>
      <c r="F59" s="141"/>
      <c r="G59" s="141"/>
      <c r="H59" s="154">
        <f t="shared" si="0"/>
        <v>0</v>
      </c>
      <c r="I59" s="143">
        <f t="shared" si="1"/>
        <v>0</v>
      </c>
      <c r="J59" s="143">
        <f t="shared" si="2"/>
        <v>0</v>
      </c>
      <c r="K59" s="155">
        <f t="shared" si="3"/>
        <v>0</v>
      </c>
      <c r="L59" s="145">
        <f>C58*F59</f>
        <v>0</v>
      </c>
      <c r="M59" s="145">
        <f>C58*G59</f>
        <v>0</v>
      </c>
      <c r="N59" s="156">
        <f t="shared" si="4"/>
        <v>0</v>
      </c>
      <c r="O59" s="147"/>
      <c r="P59" s="148" t="s">
        <v>166</v>
      </c>
      <c r="Q59" s="140">
        <f t="shared" si="7"/>
        <v>0</v>
      </c>
    </row>
    <row r="60" spans="2:17" ht="18" customHeight="1" x14ac:dyDescent="0.4">
      <c r="B60" s="308"/>
      <c r="C60" s="291">
        <v>2.5</v>
      </c>
      <c r="D60" s="313">
        <f>0.94*200/1000*1.1</f>
        <v>0.20680000000000001</v>
      </c>
      <c r="E60" s="314"/>
      <c r="F60" s="141"/>
      <c r="G60" s="141"/>
      <c r="H60" s="191">
        <f t="shared" si="0"/>
        <v>0</v>
      </c>
      <c r="I60" s="179">
        <f t="shared" si="1"/>
        <v>0</v>
      </c>
      <c r="J60" s="179">
        <f t="shared" si="2"/>
        <v>0</v>
      </c>
      <c r="K60" s="192">
        <f t="shared" si="3"/>
        <v>0</v>
      </c>
      <c r="L60" s="181">
        <f>C60*F60</f>
        <v>0</v>
      </c>
      <c r="M60" s="181">
        <f>C60*G60</f>
        <v>0</v>
      </c>
      <c r="N60" s="193">
        <f t="shared" si="4"/>
        <v>0</v>
      </c>
      <c r="O60" s="147" t="s">
        <v>166</v>
      </c>
      <c r="P60" s="148"/>
      <c r="Q60" s="140">
        <f t="shared" si="7"/>
        <v>0</v>
      </c>
    </row>
    <row r="61" spans="2:17" ht="18" customHeight="1" x14ac:dyDescent="0.4">
      <c r="B61" s="308"/>
      <c r="C61" s="287"/>
      <c r="D61" s="311">
        <f>2*200/1000*1.1</f>
        <v>0.44000000000000006</v>
      </c>
      <c r="E61" s="312"/>
      <c r="F61" s="141"/>
      <c r="G61" s="141"/>
      <c r="H61" s="154">
        <f t="shared" si="0"/>
        <v>0</v>
      </c>
      <c r="I61" s="143">
        <f t="shared" si="1"/>
        <v>0</v>
      </c>
      <c r="J61" s="143">
        <f t="shared" si="2"/>
        <v>0</v>
      </c>
      <c r="K61" s="155">
        <f t="shared" si="3"/>
        <v>0</v>
      </c>
      <c r="L61" s="145">
        <f>C60*F61</f>
        <v>0</v>
      </c>
      <c r="M61" s="145">
        <f>C60*G61</f>
        <v>0</v>
      </c>
      <c r="N61" s="156">
        <f t="shared" si="4"/>
        <v>0</v>
      </c>
      <c r="O61" s="147"/>
      <c r="P61" s="148" t="s">
        <v>166</v>
      </c>
      <c r="Q61" s="140">
        <f t="shared" si="7"/>
        <v>0</v>
      </c>
    </row>
    <row r="62" spans="2:17" ht="18" customHeight="1" x14ac:dyDescent="0.4">
      <c r="B62" s="308"/>
      <c r="C62" s="291">
        <v>3</v>
      </c>
      <c r="D62" s="313">
        <f>0.94*200/1000*1.1</f>
        <v>0.20680000000000001</v>
      </c>
      <c r="E62" s="314"/>
      <c r="F62" s="141"/>
      <c r="G62" s="141"/>
      <c r="H62" s="191">
        <f t="shared" si="0"/>
        <v>0</v>
      </c>
      <c r="I62" s="179">
        <f t="shared" si="1"/>
        <v>0</v>
      </c>
      <c r="J62" s="179">
        <f t="shared" si="2"/>
        <v>0</v>
      </c>
      <c r="K62" s="192">
        <f t="shared" si="3"/>
        <v>0</v>
      </c>
      <c r="L62" s="181">
        <f>C62*F62</f>
        <v>0</v>
      </c>
      <c r="M62" s="181">
        <f>C62*G62</f>
        <v>0</v>
      </c>
      <c r="N62" s="193">
        <f t="shared" si="4"/>
        <v>0</v>
      </c>
      <c r="O62" s="147" t="s">
        <v>166</v>
      </c>
      <c r="P62" s="148"/>
      <c r="Q62" s="140">
        <f t="shared" si="7"/>
        <v>0</v>
      </c>
    </row>
    <row r="63" spans="2:17" ht="18" customHeight="1" x14ac:dyDescent="0.4">
      <c r="B63" s="308"/>
      <c r="C63" s="287"/>
      <c r="D63" s="311">
        <f>2*200/1000*1.1</f>
        <v>0.44000000000000006</v>
      </c>
      <c r="E63" s="312"/>
      <c r="F63" s="141"/>
      <c r="G63" s="141"/>
      <c r="H63" s="154">
        <f t="shared" si="0"/>
        <v>0</v>
      </c>
      <c r="I63" s="143">
        <f t="shared" si="1"/>
        <v>0</v>
      </c>
      <c r="J63" s="143">
        <f t="shared" si="2"/>
        <v>0</v>
      </c>
      <c r="K63" s="155">
        <f t="shared" si="3"/>
        <v>0</v>
      </c>
      <c r="L63" s="145">
        <f>C62*F63</f>
        <v>0</v>
      </c>
      <c r="M63" s="145">
        <f>C62*G63</f>
        <v>0</v>
      </c>
      <c r="N63" s="156">
        <f t="shared" si="4"/>
        <v>0</v>
      </c>
      <c r="O63" s="147"/>
      <c r="P63" s="148" t="s">
        <v>166</v>
      </c>
      <c r="Q63" s="140">
        <f t="shared" si="7"/>
        <v>0</v>
      </c>
    </row>
    <row r="64" spans="2:17" ht="18" customHeight="1" x14ac:dyDescent="0.4">
      <c r="B64" s="308"/>
      <c r="C64" s="291">
        <v>3.2</v>
      </c>
      <c r="D64" s="313">
        <f>1.3*200/1000*1.1</f>
        <v>0.28600000000000003</v>
      </c>
      <c r="E64" s="314"/>
      <c r="F64" s="141"/>
      <c r="G64" s="141"/>
      <c r="H64" s="191">
        <f t="shared" si="0"/>
        <v>0</v>
      </c>
      <c r="I64" s="179">
        <f t="shared" si="1"/>
        <v>0</v>
      </c>
      <c r="J64" s="179">
        <f t="shared" si="2"/>
        <v>0</v>
      </c>
      <c r="K64" s="192">
        <f t="shared" si="3"/>
        <v>0</v>
      </c>
      <c r="L64" s="181">
        <f>C64*F64</f>
        <v>0</v>
      </c>
      <c r="M64" s="181">
        <f>C64*G64</f>
        <v>0</v>
      </c>
      <c r="N64" s="193">
        <f t="shared" si="4"/>
        <v>0</v>
      </c>
      <c r="O64" s="147" t="s">
        <v>166</v>
      </c>
      <c r="P64" s="148"/>
      <c r="Q64" s="140">
        <f t="shared" si="7"/>
        <v>0</v>
      </c>
    </row>
    <row r="65" spans="2:31" ht="18" customHeight="1" x14ac:dyDescent="0.4">
      <c r="B65" s="308"/>
      <c r="C65" s="287"/>
      <c r="D65" s="311">
        <f>2*200/1000*1.1</f>
        <v>0.44000000000000006</v>
      </c>
      <c r="E65" s="312"/>
      <c r="F65" s="141"/>
      <c r="G65" s="141"/>
      <c r="H65" s="154">
        <f t="shared" si="0"/>
        <v>0</v>
      </c>
      <c r="I65" s="143">
        <f t="shared" si="1"/>
        <v>0</v>
      </c>
      <c r="J65" s="143">
        <f t="shared" si="2"/>
        <v>0</v>
      </c>
      <c r="K65" s="155">
        <f t="shared" si="3"/>
        <v>0</v>
      </c>
      <c r="L65" s="145">
        <f>C64*F65</f>
        <v>0</v>
      </c>
      <c r="M65" s="145">
        <f>C64*G65</f>
        <v>0</v>
      </c>
      <c r="N65" s="156">
        <f t="shared" si="4"/>
        <v>0</v>
      </c>
      <c r="O65" s="147"/>
      <c r="P65" s="148" t="s">
        <v>166</v>
      </c>
      <c r="Q65" s="140">
        <f t="shared" si="7"/>
        <v>0</v>
      </c>
    </row>
    <row r="66" spans="2:31" ht="18" customHeight="1" x14ac:dyDescent="0.4">
      <c r="B66" s="308"/>
      <c r="C66" s="291">
        <v>4</v>
      </c>
      <c r="D66" s="313">
        <f>1.5*200/1000*1.1</f>
        <v>0.33</v>
      </c>
      <c r="E66" s="314"/>
      <c r="F66" s="141"/>
      <c r="G66" s="141"/>
      <c r="H66" s="191">
        <f t="shared" si="0"/>
        <v>0</v>
      </c>
      <c r="I66" s="179">
        <f t="shared" si="1"/>
        <v>0</v>
      </c>
      <c r="J66" s="179">
        <f t="shared" si="2"/>
        <v>0</v>
      </c>
      <c r="K66" s="192">
        <f t="shared" si="3"/>
        <v>0</v>
      </c>
      <c r="L66" s="181">
        <f>C66*F66</f>
        <v>0</v>
      </c>
      <c r="M66" s="181">
        <f>C66*G66</f>
        <v>0</v>
      </c>
      <c r="N66" s="193">
        <f t="shared" si="4"/>
        <v>0</v>
      </c>
      <c r="O66" s="147" t="s">
        <v>166</v>
      </c>
      <c r="P66" s="148"/>
      <c r="Q66" s="160"/>
    </row>
    <row r="67" spans="2:31" ht="18" customHeight="1" x14ac:dyDescent="0.4">
      <c r="B67" s="308"/>
      <c r="C67" s="287"/>
      <c r="D67" s="311">
        <f>2.5*200/1000*1.1</f>
        <v>0.55000000000000004</v>
      </c>
      <c r="E67" s="312"/>
      <c r="F67" s="141"/>
      <c r="G67" s="141"/>
      <c r="H67" s="154">
        <f t="shared" si="0"/>
        <v>0</v>
      </c>
      <c r="I67" s="143">
        <f t="shared" si="1"/>
        <v>0</v>
      </c>
      <c r="J67" s="143">
        <f t="shared" si="2"/>
        <v>0</v>
      </c>
      <c r="K67" s="155">
        <f t="shared" si="3"/>
        <v>0</v>
      </c>
      <c r="L67" s="145">
        <f>C66*F67</f>
        <v>0</v>
      </c>
      <c r="M67" s="145">
        <f>C66*G67</f>
        <v>0</v>
      </c>
      <c r="N67" s="156">
        <f t="shared" si="4"/>
        <v>0</v>
      </c>
      <c r="O67" s="147"/>
      <c r="P67" s="148" t="s">
        <v>166</v>
      </c>
      <c r="Q67" s="160"/>
    </row>
    <row r="68" spans="2:31" ht="18" customHeight="1" x14ac:dyDescent="0.4">
      <c r="B68" s="308"/>
      <c r="C68" s="291">
        <v>5</v>
      </c>
      <c r="D68" s="313">
        <f>1.7*200/1000*1.1</f>
        <v>0.37400000000000005</v>
      </c>
      <c r="E68" s="314"/>
      <c r="F68" s="141"/>
      <c r="G68" s="141"/>
      <c r="H68" s="191">
        <f t="shared" si="0"/>
        <v>0</v>
      </c>
      <c r="I68" s="179">
        <f t="shared" si="1"/>
        <v>0</v>
      </c>
      <c r="J68" s="179">
        <f t="shared" si="2"/>
        <v>0</v>
      </c>
      <c r="K68" s="192">
        <f t="shared" si="3"/>
        <v>0</v>
      </c>
      <c r="L68" s="181">
        <f>C68*F68</f>
        <v>0</v>
      </c>
      <c r="M68" s="181">
        <f>C68*G68</f>
        <v>0</v>
      </c>
      <c r="N68" s="193">
        <f t="shared" si="4"/>
        <v>0</v>
      </c>
      <c r="O68" s="147" t="s">
        <v>166</v>
      </c>
      <c r="P68" s="148"/>
      <c r="Q68" s="160"/>
    </row>
    <row r="69" spans="2:31" ht="18" customHeight="1" x14ac:dyDescent="0.4">
      <c r="B69" s="318"/>
      <c r="C69" s="287"/>
      <c r="D69" s="311">
        <f>2.5*200/1000*1.1</f>
        <v>0.55000000000000004</v>
      </c>
      <c r="E69" s="312"/>
      <c r="F69" s="202"/>
      <c r="G69" s="202"/>
      <c r="H69" s="203">
        <f t="shared" si="0"/>
        <v>0</v>
      </c>
      <c r="I69" s="143">
        <f t="shared" si="1"/>
        <v>0</v>
      </c>
      <c r="J69" s="143">
        <f t="shared" si="2"/>
        <v>0</v>
      </c>
      <c r="K69" s="155">
        <f t="shared" si="3"/>
        <v>0</v>
      </c>
      <c r="L69" s="145">
        <f>C68*F69</f>
        <v>0</v>
      </c>
      <c r="M69" s="145">
        <f>C68*G69</f>
        <v>0</v>
      </c>
      <c r="N69" s="156">
        <f t="shared" si="4"/>
        <v>0</v>
      </c>
      <c r="O69" s="147"/>
      <c r="P69" s="148" t="s">
        <v>166</v>
      </c>
      <c r="Q69" s="160"/>
    </row>
    <row r="70" spans="2:31" ht="18" customHeight="1" x14ac:dyDescent="0.4">
      <c r="B70" s="318"/>
      <c r="C70" s="291">
        <v>6</v>
      </c>
      <c r="D70" s="313">
        <f>1.7*200/1000*1.1</f>
        <v>0.37400000000000005</v>
      </c>
      <c r="E70" s="314"/>
      <c r="F70" s="202"/>
      <c r="G70" s="202"/>
      <c r="H70" s="204">
        <f t="shared" si="0"/>
        <v>0</v>
      </c>
      <c r="I70" s="179">
        <f t="shared" si="1"/>
        <v>0</v>
      </c>
      <c r="J70" s="179">
        <f t="shared" si="2"/>
        <v>0</v>
      </c>
      <c r="K70" s="192">
        <f t="shared" si="3"/>
        <v>0</v>
      </c>
      <c r="L70" s="181">
        <f>C70*F70</f>
        <v>0</v>
      </c>
      <c r="M70" s="181">
        <f>C70*G70</f>
        <v>0</v>
      </c>
      <c r="N70" s="193">
        <f t="shared" si="4"/>
        <v>0</v>
      </c>
      <c r="O70" s="147" t="s">
        <v>166</v>
      </c>
      <c r="P70" s="148"/>
      <c r="Q70" s="160"/>
      <c r="R70" s="205"/>
      <c r="S70" s="205"/>
      <c r="T70" s="205"/>
      <c r="U70" s="205"/>
      <c r="V70" s="205"/>
      <c r="W70" s="205"/>
      <c r="X70" s="205"/>
      <c r="Y70" s="205"/>
      <c r="Z70" s="205"/>
      <c r="AA70" s="205"/>
      <c r="AB70" s="205"/>
      <c r="AC70" s="205"/>
      <c r="AD70" s="205"/>
      <c r="AE70" s="205"/>
    </row>
    <row r="71" spans="2:31" ht="18" customHeight="1" thickBot="1" x14ac:dyDescent="0.45">
      <c r="B71" s="277"/>
      <c r="C71" s="294"/>
      <c r="D71" s="315">
        <f>2.5*200/1000*1.1</f>
        <v>0.55000000000000004</v>
      </c>
      <c r="E71" s="316"/>
      <c r="F71" s="164"/>
      <c r="G71" s="164"/>
      <c r="H71" s="165">
        <f t="shared" si="0"/>
        <v>0</v>
      </c>
      <c r="I71" s="166">
        <f t="shared" si="1"/>
        <v>0</v>
      </c>
      <c r="J71" s="166">
        <f t="shared" si="2"/>
        <v>0</v>
      </c>
      <c r="K71" s="167">
        <f t="shared" si="3"/>
        <v>0</v>
      </c>
      <c r="L71" s="168">
        <f>C70*F71</f>
        <v>0</v>
      </c>
      <c r="M71" s="168">
        <f>C70*G71</f>
        <v>0</v>
      </c>
      <c r="N71" s="169">
        <f t="shared" si="4"/>
        <v>0</v>
      </c>
      <c r="O71" s="129"/>
      <c r="P71" s="130" t="s">
        <v>166</v>
      </c>
      <c r="Q71" s="160"/>
      <c r="R71" s="206"/>
      <c r="S71" s="206"/>
      <c r="T71" s="206"/>
      <c r="U71" s="207"/>
      <c r="V71" s="206"/>
      <c r="W71" s="205"/>
      <c r="X71" s="205"/>
      <c r="Y71" s="205"/>
      <c r="Z71" s="205"/>
      <c r="AA71" s="205"/>
      <c r="AB71" s="205"/>
      <c r="AC71" s="205"/>
      <c r="AD71" s="205"/>
      <c r="AE71" s="205"/>
    </row>
    <row r="72" spans="2:31" ht="18" customHeight="1" x14ac:dyDescent="0.4">
      <c r="B72" s="121"/>
      <c r="C72" s="121"/>
      <c r="D72" s="121"/>
      <c r="E72" s="208"/>
      <c r="F72" s="209">
        <f t="shared" ref="F72:N72" si="8">SUM(F18:F71)</f>
        <v>4</v>
      </c>
      <c r="G72" s="209">
        <f t="shared" si="8"/>
        <v>1</v>
      </c>
      <c r="H72" s="209">
        <f t="shared" si="8"/>
        <v>5</v>
      </c>
      <c r="I72" s="208">
        <f t="shared" si="8"/>
        <v>0.8</v>
      </c>
      <c r="J72" s="208">
        <f t="shared" si="8"/>
        <v>0.2</v>
      </c>
      <c r="K72" s="210">
        <f t="shared" si="8"/>
        <v>1</v>
      </c>
      <c r="L72" s="211">
        <f t="shared" si="8"/>
        <v>20</v>
      </c>
      <c r="M72" s="211">
        <f t="shared" si="8"/>
        <v>5</v>
      </c>
      <c r="N72" s="211">
        <f t="shared" si="8"/>
        <v>25</v>
      </c>
      <c r="O72" s="123"/>
      <c r="P72" s="123"/>
      <c r="Q72" s="212">
        <f>SUM(Q18:Q71)</f>
        <v>0</v>
      </c>
      <c r="R72" s="205"/>
      <c r="S72" s="205"/>
      <c r="T72" s="205"/>
      <c r="U72" s="205"/>
      <c r="V72" s="205"/>
      <c r="W72" s="205"/>
      <c r="X72" s="205"/>
      <c r="Y72" s="205"/>
      <c r="Z72" s="205"/>
      <c r="AA72" s="205"/>
      <c r="AB72" s="205"/>
      <c r="AC72" s="205"/>
      <c r="AD72" s="205"/>
      <c r="AE72" s="205"/>
    </row>
    <row r="73" spans="2:31" x14ac:dyDescent="0.4">
      <c r="B73" s="121"/>
      <c r="C73" s="121"/>
      <c r="D73" s="121"/>
      <c r="E73" s="208"/>
      <c r="F73" s="208"/>
      <c r="G73" s="208"/>
      <c r="H73" s="209"/>
      <c r="I73" s="210"/>
      <c r="J73" s="210"/>
      <c r="K73" s="213"/>
      <c r="L73" s="213"/>
      <c r="M73" s="123"/>
      <c r="N73" s="123"/>
      <c r="O73" s="123"/>
      <c r="R73" s="205"/>
      <c r="S73" s="205"/>
      <c r="T73" s="205"/>
      <c r="U73" s="205"/>
      <c r="V73" s="205"/>
      <c r="W73" s="205"/>
      <c r="X73" s="205"/>
      <c r="Y73" s="205"/>
      <c r="Z73" s="205"/>
      <c r="AA73" s="205"/>
      <c r="AB73" s="205"/>
      <c r="AC73" s="205"/>
      <c r="AD73" s="205"/>
      <c r="AE73" s="205"/>
    </row>
    <row r="74" spans="2:31" ht="14.25" thickBot="1" x14ac:dyDescent="0.45">
      <c r="B74" s="121"/>
      <c r="C74" s="209"/>
      <c r="D74" s="124"/>
      <c r="E74" s="124"/>
      <c r="F74" s="124"/>
      <c r="G74" s="124"/>
      <c r="H74" s="209"/>
      <c r="I74" s="213"/>
      <c r="J74" s="213"/>
      <c r="K74" s="213"/>
      <c r="L74" s="213"/>
      <c r="M74" s="123"/>
      <c r="N74" s="123"/>
      <c r="O74" s="123"/>
      <c r="P74" s="123"/>
      <c r="Q74" s="123"/>
      <c r="R74" s="205"/>
      <c r="S74" s="205"/>
      <c r="T74" s="205"/>
      <c r="U74" s="205"/>
      <c r="V74" s="205"/>
      <c r="W74" s="205"/>
      <c r="X74" s="205"/>
      <c r="Y74" s="205"/>
      <c r="Z74" s="205"/>
      <c r="AA74" s="205"/>
      <c r="AB74" s="205"/>
      <c r="AC74" s="205"/>
      <c r="AD74" s="205"/>
      <c r="AE74" s="205"/>
    </row>
    <row r="75" spans="2:31" ht="18" customHeight="1" x14ac:dyDescent="0.4">
      <c r="B75" s="121"/>
      <c r="C75" s="209"/>
      <c r="D75" s="124"/>
      <c r="E75" s="124"/>
      <c r="F75" s="124"/>
      <c r="G75" s="124"/>
      <c r="H75" s="214" t="s">
        <v>155</v>
      </c>
      <c r="I75" s="344" t="s">
        <v>171</v>
      </c>
      <c r="J75" s="345"/>
      <c r="K75" s="281" t="s">
        <v>157</v>
      </c>
      <c r="L75" s="348"/>
      <c r="M75" s="348" t="s">
        <v>172</v>
      </c>
      <c r="N75" s="322" t="s">
        <v>173</v>
      </c>
      <c r="O75" s="323"/>
      <c r="P75" s="324"/>
      <c r="Q75" s="123"/>
      <c r="R75" s="215"/>
      <c r="S75" s="216"/>
      <c r="T75" s="216"/>
      <c r="U75" s="216"/>
      <c r="V75" s="216"/>
      <c r="W75" s="216"/>
      <c r="X75" s="216"/>
      <c r="Y75" s="216"/>
      <c r="Z75" s="216"/>
      <c r="AA75" s="216"/>
      <c r="AB75" s="216"/>
      <c r="AC75" s="216"/>
      <c r="AD75" s="205"/>
      <c r="AE75" s="205"/>
    </row>
    <row r="76" spans="2:31" ht="13.5" customHeight="1" thickBot="1" x14ac:dyDescent="0.45">
      <c r="B76" s="121"/>
      <c r="C76" s="209"/>
      <c r="D76" s="124"/>
      <c r="E76" s="124"/>
      <c r="F76" s="124"/>
      <c r="G76" s="124"/>
      <c r="H76" s="217"/>
      <c r="I76" s="346"/>
      <c r="J76" s="347"/>
      <c r="K76" s="218" t="s">
        <v>174</v>
      </c>
      <c r="L76" s="219" t="s">
        <v>175</v>
      </c>
      <c r="M76" s="349"/>
      <c r="N76" s="325"/>
      <c r="O76" s="326"/>
      <c r="P76" s="327"/>
      <c r="R76" s="216"/>
      <c r="S76" s="216"/>
      <c r="T76" s="216"/>
      <c r="U76" s="216"/>
      <c r="V76" s="216"/>
      <c r="W76" s="216"/>
      <c r="X76" s="216"/>
      <c r="Y76" s="216"/>
      <c r="Z76" s="216"/>
      <c r="AA76" s="216"/>
      <c r="AB76" s="216"/>
      <c r="AC76" s="216"/>
      <c r="AD76" s="205"/>
      <c r="AE76" s="205"/>
    </row>
    <row r="77" spans="2:31" ht="22.5" customHeight="1" thickBot="1" x14ac:dyDescent="0.45">
      <c r="B77" s="328" t="s">
        <v>176</v>
      </c>
      <c r="C77" s="329"/>
      <c r="D77" s="329"/>
      <c r="E77" s="329"/>
      <c r="F77" s="329"/>
      <c r="G77" s="330"/>
      <c r="H77" s="220" t="str">
        <f>IF(H72&gt;10,"×","〇")</f>
        <v>〇</v>
      </c>
      <c r="I77" s="331" t="str">
        <f>IF(K72&gt;2,"×","〇")</f>
        <v>〇</v>
      </c>
      <c r="J77" s="332"/>
      <c r="K77" s="221" t="str">
        <f>IF(Q72=0,IF(N72&lt;10,"×","〇"),IF(N72&lt;16,"×","〇"))</f>
        <v>〇</v>
      </c>
      <c r="L77" s="222" t="str">
        <f>IF(OR(L72&gt;20,N72&gt;26),"×",IF(N72=0,"×","〇"))</f>
        <v>〇</v>
      </c>
      <c r="M77" s="222" t="str">
        <f>IF(AND(H77="〇",I77="〇",K77="〇",L77="〇"),"〇","×")</f>
        <v>〇</v>
      </c>
      <c r="N77" s="333">
        <f>IF(M77="×","－",K86)</f>
        <v>1</v>
      </c>
      <c r="O77" s="334"/>
      <c r="P77" s="335"/>
      <c r="R77" s="223"/>
      <c r="S77" s="223"/>
      <c r="T77" s="206"/>
      <c r="U77" s="206"/>
      <c r="V77" s="206"/>
      <c r="W77" s="206"/>
      <c r="X77" s="206"/>
      <c r="Y77" s="224"/>
      <c r="Z77" s="206"/>
      <c r="AA77" s="206"/>
      <c r="AB77" s="206"/>
      <c r="AC77" s="206"/>
      <c r="AD77" s="205"/>
      <c r="AE77" s="205"/>
    </row>
    <row r="78" spans="2:31" x14ac:dyDescent="0.4">
      <c r="B78" s="121"/>
      <c r="C78" s="121"/>
      <c r="D78" s="121"/>
      <c r="E78" s="121"/>
      <c r="F78" s="121"/>
      <c r="G78" s="121"/>
      <c r="H78" s="121"/>
      <c r="I78" s="121"/>
      <c r="J78" s="121"/>
      <c r="K78" s="121"/>
      <c r="L78" s="121"/>
      <c r="M78" s="123"/>
      <c r="N78" s="123"/>
      <c r="O78" s="123"/>
      <c r="R78" s="223"/>
      <c r="S78" s="206"/>
      <c r="T78" s="206"/>
      <c r="U78" s="206"/>
      <c r="V78" s="224"/>
      <c r="W78" s="224"/>
      <c r="X78" s="224"/>
      <c r="Y78" s="224"/>
      <c r="Z78" s="224"/>
      <c r="AA78" s="224"/>
      <c r="AB78" s="224"/>
      <c r="AC78" s="224"/>
      <c r="AD78" s="205"/>
      <c r="AE78" s="205"/>
    </row>
    <row r="79" spans="2:31" ht="14.25" thickBot="1" x14ac:dyDescent="0.45">
      <c r="B79" s="121" t="s">
        <v>177</v>
      </c>
      <c r="C79" s="121"/>
      <c r="D79" s="121"/>
      <c r="E79" s="121"/>
      <c r="F79" s="121"/>
      <c r="G79" s="121"/>
      <c r="H79" s="121"/>
      <c r="I79" s="121"/>
      <c r="J79" s="121"/>
      <c r="K79" s="121"/>
      <c r="L79" s="121"/>
      <c r="M79" s="123"/>
      <c r="N79" s="123"/>
      <c r="O79" s="123"/>
      <c r="R79" s="223"/>
      <c r="S79" s="224"/>
      <c r="T79" s="206"/>
      <c r="U79" s="206"/>
      <c r="V79" s="206"/>
      <c r="W79" s="206"/>
      <c r="X79" s="206"/>
      <c r="Y79" s="206"/>
      <c r="Z79" s="224"/>
      <c r="AA79" s="224"/>
      <c r="AB79" s="224"/>
      <c r="AC79" s="224"/>
      <c r="AD79" s="205"/>
      <c r="AE79" s="205"/>
    </row>
    <row r="80" spans="2:31" ht="14.25" thickBot="1" x14ac:dyDescent="0.45">
      <c r="B80" s="336" t="s">
        <v>178</v>
      </c>
      <c r="C80" s="337"/>
      <c r="D80" s="121"/>
      <c r="H80" s="338" t="s">
        <v>179</v>
      </c>
      <c r="I80" s="339"/>
      <c r="J80" s="340"/>
      <c r="K80" s="121"/>
      <c r="L80" s="121"/>
      <c r="M80" s="123"/>
      <c r="N80" s="123"/>
      <c r="O80" s="123"/>
      <c r="R80" s="223"/>
      <c r="S80" s="224"/>
      <c r="T80" s="224"/>
      <c r="U80" s="224"/>
      <c r="V80" s="224"/>
      <c r="W80" s="224"/>
      <c r="X80" s="224"/>
      <c r="Y80" s="206"/>
      <c r="Z80" s="224"/>
      <c r="AA80" s="206"/>
      <c r="AB80" s="206"/>
      <c r="AC80" s="224"/>
      <c r="AD80" s="205"/>
      <c r="AE80" s="205"/>
    </row>
    <row r="81" spans="2:31" ht="27" customHeight="1" thickBot="1" x14ac:dyDescent="0.45">
      <c r="B81" s="225">
        <v>1</v>
      </c>
      <c r="C81" s="226" t="s">
        <v>180</v>
      </c>
      <c r="D81" s="121"/>
      <c r="H81" s="341">
        <f>IF(I77="×","-",IF(N77=2.5,(N77-B81)*1000/100,(K86-B81)*1000/100))</f>
        <v>0</v>
      </c>
      <c r="I81" s="342"/>
      <c r="J81" s="227" t="s">
        <v>181</v>
      </c>
      <c r="K81" s="121"/>
      <c r="L81" s="121"/>
      <c r="M81" s="123"/>
      <c r="N81" s="123"/>
      <c r="O81" s="123"/>
      <c r="R81" s="223"/>
      <c r="S81" s="224"/>
      <c r="T81" s="206"/>
      <c r="U81" s="206"/>
      <c r="V81" s="206"/>
      <c r="W81" s="206"/>
      <c r="X81" s="206"/>
      <c r="Y81" s="224"/>
      <c r="Z81" s="224"/>
      <c r="AA81" s="224"/>
      <c r="AB81" s="224"/>
      <c r="AC81" s="224"/>
      <c r="AD81" s="205"/>
      <c r="AE81" s="205"/>
    </row>
    <row r="82" spans="2:31" x14ac:dyDescent="0.4">
      <c r="B82" s="121" t="s">
        <v>182</v>
      </c>
      <c r="C82" s="121"/>
      <c r="D82" s="121"/>
      <c r="E82" s="121"/>
      <c r="F82" s="121"/>
      <c r="G82" s="121"/>
      <c r="H82" s="121"/>
      <c r="I82" s="121" t="s">
        <v>183</v>
      </c>
      <c r="J82" s="121"/>
      <c r="K82" s="121"/>
      <c r="L82" s="121"/>
      <c r="M82" s="123"/>
      <c r="N82" s="123"/>
      <c r="O82" s="123"/>
      <c r="R82" s="223"/>
      <c r="S82" s="224"/>
      <c r="T82" s="224"/>
      <c r="U82" s="224"/>
      <c r="V82" s="224"/>
      <c r="W82" s="224"/>
      <c r="X82" s="224"/>
      <c r="Y82" s="206"/>
      <c r="Z82" s="224"/>
      <c r="AA82" s="206"/>
      <c r="AB82" s="206"/>
      <c r="AC82" s="224"/>
      <c r="AD82" s="205"/>
      <c r="AE82" s="205"/>
    </row>
    <row r="83" spans="2:31" ht="15" customHeight="1" x14ac:dyDescent="0.4">
      <c r="B83" s="121"/>
      <c r="C83" s="121"/>
      <c r="D83" s="121"/>
      <c r="E83" s="121"/>
      <c r="F83" s="121"/>
      <c r="G83" s="121"/>
      <c r="H83" s="121"/>
      <c r="I83" s="121"/>
      <c r="J83" s="121"/>
      <c r="K83" s="121"/>
      <c r="L83" s="121"/>
      <c r="M83" s="123"/>
      <c r="N83" s="123"/>
      <c r="O83" s="123"/>
      <c r="R83" s="205"/>
      <c r="S83" s="205"/>
      <c r="T83" s="205"/>
      <c r="U83" s="205"/>
      <c r="V83" s="205"/>
      <c r="W83" s="205"/>
      <c r="X83" s="205"/>
      <c r="Y83" s="205"/>
      <c r="Z83" s="205"/>
      <c r="AA83" s="205"/>
      <c r="AB83" s="205"/>
      <c r="AC83" s="205"/>
      <c r="AD83" s="205"/>
      <c r="AE83" s="205"/>
    </row>
    <row r="84" spans="2:31" ht="15" customHeight="1" thickBot="1" x14ac:dyDescent="0.45">
      <c r="B84" s="121" t="s">
        <v>184</v>
      </c>
      <c r="C84" s="121"/>
      <c r="D84" s="121"/>
      <c r="E84" s="121" t="s">
        <v>185</v>
      </c>
      <c r="F84" s="121"/>
      <c r="G84" s="121"/>
      <c r="H84" s="121" t="s">
        <v>186</v>
      </c>
      <c r="I84" s="121"/>
      <c r="J84" s="123"/>
      <c r="K84" s="123" t="s">
        <v>186</v>
      </c>
      <c r="L84" s="123"/>
      <c r="R84" s="205"/>
      <c r="S84" s="205"/>
      <c r="T84" s="205"/>
      <c r="U84" s="205"/>
      <c r="V84" s="205"/>
      <c r="W84" s="205"/>
      <c r="X84" s="205"/>
      <c r="Y84" s="205"/>
      <c r="Z84" s="205"/>
      <c r="AA84" s="205"/>
      <c r="AB84" s="205"/>
      <c r="AC84" s="205"/>
      <c r="AD84" s="205"/>
      <c r="AE84" s="205"/>
    </row>
    <row r="85" spans="2:31" ht="15" customHeight="1" x14ac:dyDescent="0.4">
      <c r="B85" s="228" t="s">
        <v>187</v>
      </c>
      <c r="C85" s="229"/>
      <c r="D85" s="343" t="s">
        <v>188</v>
      </c>
      <c r="E85" s="230" t="s">
        <v>189</v>
      </c>
      <c r="F85" s="229"/>
      <c r="G85" s="343" t="s">
        <v>188</v>
      </c>
      <c r="H85" s="230" t="s">
        <v>190</v>
      </c>
      <c r="I85" s="229"/>
      <c r="J85" s="343" t="s">
        <v>191</v>
      </c>
      <c r="K85" s="231" t="s">
        <v>192</v>
      </c>
      <c r="L85" s="232"/>
    </row>
    <row r="86" spans="2:31" ht="15" customHeight="1" thickBot="1" x14ac:dyDescent="0.45">
      <c r="B86" s="233">
        <v>3.5</v>
      </c>
      <c r="C86" s="234" t="s">
        <v>180</v>
      </c>
      <c r="D86" s="343"/>
      <c r="E86" s="235">
        <v>1.5</v>
      </c>
      <c r="F86" s="234" t="s">
        <v>180</v>
      </c>
      <c r="G86" s="343"/>
      <c r="H86" s="233">
        <f>K72</f>
        <v>1</v>
      </c>
      <c r="I86" s="234" t="s">
        <v>180</v>
      </c>
      <c r="J86" s="343"/>
      <c r="K86" s="236">
        <f>B86-E86-H86</f>
        <v>1</v>
      </c>
      <c r="L86" s="237" t="s">
        <v>180</v>
      </c>
    </row>
    <row r="87" spans="2:31" ht="15" customHeight="1" x14ac:dyDescent="0.4">
      <c r="B87" s="121"/>
      <c r="C87" s="121"/>
      <c r="D87" s="121"/>
      <c r="E87" s="121"/>
      <c r="F87" s="121"/>
      <c r="G87" s="121"/>
      <c r="H87" s="121"/>
      <c r="I87" s="121"/>
      <c r="J87" s="123"/>
      <c r="K87" s="238" t="s">
        <v>193</v>
      </c>
    </row>
    <row r="88" spans="2:31" ht="15" customHeight="1" x14ac:dyDescent="0.4">
      <c r="B88" s="121"/>
      <c r="C88" s="121"/>
      <c r="D88" s="121"/>
      <c r="E88" s="121"/>
      <c r="F88" s="121"/>
      <c r="G88" s="121"/>
      <c r="H88" s="121"/>
      <c r="I88" s="121"/>
      <c r="J88" s="121"/>
      <c r="K88" s="121"/>
      <c r="L88" s="123"/>
      <c r="M88" s="123"/>
      <c r="N88" s="123"/>
      <c r="O88" s="115"/>
    </row>
    <row r="89" spans="2:31" ht="15" customHeight="1" x14ac:dyDescent="0.4">
      <c r="B89" s="121"/>
      <c r="C89" s="121"/>
      <c r="D89" s="121"/>
      <c r="E89" s="121"/>
      <c r="F89" s="121"/>
      <c r="G89" s="121"/>
      <c r="H89" s="121"/>
      <c r="I89" s="121"/>
      <c r="J89" s="121"/>
      <c r="K89" s="121"/>
      <c r="L89" s="121"/>
      <c r="M89" s="123"/>
      <c r="N89" s="123"/>
      <c r="O89" s="123"/>
    </row>
    <row r="90" spans="2:31" ht="15" customHeight="1" x14ac:dyDescent="0.4">
      <c r="B90" s="121"/>
      <c r="C90" s="121"/>
      <c r="D90" s="121"/>
      <c r="E90" s="121"/>
      <c r="F90" s="121"/>
      <c r="G90" s="121"/>
      <c r="H90" s="121"/>
      <c r="I90" s="121"/>
      <c r="J90" s="121"/>
      <c r="K90" s="121"/>
      <c r="L90" s="121"/>
      <c r="M90" s="123"/>
      <c r="N90" s="123"/>
      <c r="O90" s="123"/>
    </row>
    <row r="91" spans="2:31" ht="15" customHeight="1" x14ac:dyDescent="0.4">
      <c r="B91" s="121"/>
      <c r="C91" s="121"/>
      <c r="D91" s="121"/>
      <c r="E91" s="121"/>
      <c r="F91" s="121"/>
      <c r="G91" s="121"/>
      <c r="H91" s="121"/>
      <c r="I91" s="121"/>
      <c r="J91" s="121"/>
      <c r="K91" s="121"/>
      <c r="L91" s="121"/>
      <c r="M91" s="123"/>
      <c r="N91" s="123"/>
      <c r="O91" s="123"/>
    </row>
    <row r="92" spans="2:31" ht="15" customHeight="1" x14ac:dyDescent="0.4">
      <c r="B92" s="121"/>
      <c r="C92" s="121"/>
      <c r="D92" s="121"/>
      <c r="E92" s="121"/>
      <c r="F92" s="121"/>
      <c r="G92" s="121"/>
      <c r="H92" s="121"/>
      <c r="I92" s="121"/>
      <c r="J92" s="121"/>
      <c r="K92" s="121"/>
      <c r="L92" s="121"/>
      <c r="M92" s="123"/>
      <c r="N92" s="123"/>
      <c r="O92" s="123"/>
    </row>
    <row r="93" spans="2:31" x14ac:dyDescent="0.4">
      <c r="B93" s="121"/>
      <c r="C93" s="121"/>
      <c r="D93" s="121"/>
      <c r="E93" s="121"/>
      <c r="F93" s="121"/>
      <c r="G93" s="121"/>
      <c r="H93" s="121"/>
      <c r="I93" s="121"/>
      <c r="J93" s="121"/>
      <c r="K93" s="121"/>
      <c r="L93" s="121"/>
      <c r="M93" s="123"/>
      <c r="N93" s="123"/>
      <c r="O93" s="123"/>
    </row>
    <row r="94" spans="2:31" x14ac:dyDescent="0.4">
      <c r="B94" s="121"/>
      <c r="C94" s="121"/>
      <c r="D94" s="121"/>
      <c r="E94" s="121"/>
      <c r="F94" s="121"/>
      <c r="G94" s="121"/>
      <c r="H94" s="121"/>
      <c r="I94" s="121"/>
      <c r="J94" s="121"/>
      <c r="K94" s="121"/>
      <c r="L94" s="121"/>
      <c r="N94" s="123"/>
      <c r="O94" s="123"/>
    </row>
    <row r="95" spans="2:31" x14ac:dyDescent="0.4">
      <c r="O95" s="123"/>
    </row>
  </sheetData>
  <sheetProtection algorithmName="SHA-512" hashValue="+PAiCdXPzqdfPVdY/RFYrTxy0SkhbVEeUCS8zHOjyjiWCvb8D7EoD7Y/MfUUK+AhK0WFlviYbC7sIbiHm0i1jQ==" saltValue="D1SeVh68Qq/Ucd+PcgtiXg==" spinCount="100000" sheet="1" formatCells="0" selectLockedCells="1"/>
  <mergeCells count="107">
    <mergeCell ref="B80:C80"/>
    <mergeCell ref="H80:J80"/>
    <mergeCell ref="H81:I81"/>
    <mergeCell ref="D85:D86"/>
    <mergeCell ref="G85:G86"/>
    <mergeCell ref="J85:J86"/>
    <mergeCell ref="I75:J76"/>
    <mergeCell ref="K75:L75"/>
    <mergeCell ref="M75:M76"/>
    <mergeCell ref="N75:P76"/>
    <mergeCell ref="B77:G77"/>
    <mergeCell ref="I77:J77"/>
    <mergeCell ref="N77:P77"/>
    <mergeCell ref="C68:C69"/>
    <mergeCell ref="D68:E68"/>
    <mergeCell ref="D69:E69"/>
    <mergeCell ref="C70:C71"/>
    <mergeCell ref="D70:E70"/>
    <mergeCell ref="D71:E71"/>
    <mergeCell ref="C64:C65"/>
    <mergeCell ref="D64:E64"/>
    <mergeCell ref="D65:E65"/>
    <mergeCell ref="C66:C67"/>
    <mergeCell ref="D66:E66"/>
    <mergeCell ref="D67:E67"/>
    <mergeCell ref="B58:B71"/>
    <mergeCell ref="C58:C59"/>
    <mergeCell ref="D58:E58"/>
    <mergeCell ref="D59:E59"/>
    <mergeCell ref="C60:C61"/>
    <mergeCell ref="D60:E60"/>
    <mergeCell ref="D61:E61"/>
    <mergeCell ref="C62:C63"/>
    <mergeCell ref="D62:E62"/>
    <mergeCell ref="D63:E63"/>
    <mergeCell ref="B44:B57"/>
    <mergeCell ref="C44:C45"/>
    <mergeCell ref="D44:E44"/>
    <mergeCell ref="D45:E45"/>
    <mergeCell ref="C46:C47"/>
    <mergeCell ref="D46:E46"/>
    <mergeCell ref="D47:E47"/>
    <mergeCell ref="C48:C49"/>
    <mergeCell ref="D48:E48"/>
    <mergeCell ref="D49:E49"/>
    <mergeCell ref="C54:C55"/>
    <mergeCell ref="D54:E54"/>
    <mergeCell ref="D55:E55"/>
    <mergeCell ref="C56:C57"/>
    <mergeCell ref="D56:E56"/>
    <mergeCell ref="D57:E57"/>
    <mergeCell ref="C50:C51"/>
    <mergeCell ref="D50:E50"/>
    <mergeCell ref="D51:E51"/>
    <mergeCell ref="C52:C53"/>
    <mergeCell ref="D52:E52"/>
    <mergeCell ref="D53:E53"/>
    <mergeCell ref="B38:B43"/>
    <mergeCell ref="C38:C39"/>
    <mergeCell ref="D38:E38"/>
    <mergeCell ref="D39:E39"/>
    <mergeCell ref="C40:C41"/>
    <mergeCell ref="D40:E40"/>
    <mergeCell ref="D41:E41"/>
    <mergeCell ref="C42:C43"/>
    <mergeCell ref="D42:E42"/>
    <mergeCell ref="D43:E43"/>
    <mergeCell ref="C24:C25"/>
    <mergeCell ref="D24:E24"/>
    <mergeCell ref="D25:E25"/>
    <mergeCell ref="C26:C27"/>
    <mergeCell ref="D26:E26"/>
    <mergeCell ref="D27:E27"/>
    <mergeCell ref="B32:B37"/>
    <mergeCell ref="C32:C33"/>
    <mergeCell ref="D32:E32"/>
    <mergeCell ref="D33:E33"/>
    <mergeCell ref="C34:C35"/>
    <mergeCell ref="D34:E34"/>
    <mergeCell ref="D35:E35"/>
    <mergeCell ref="C36:C37"/>
    <mergeCell ref="D36:E36"/>
    <mergeCell ref="D37:E37"/>
    <mergeCell ref="B3:E4"/>
    <mergeCell ref="B16:B17"/>
    <mergeCell ref="C16:C17"/>
    <mergeCell ref="D16:E17"/>
    <mergeCell ref="F16:H16"/>
    <mergeCell ref="I16:K16"/>
    <mergeCell ref="L16:N16"/>
    <mergeCell ref="O16:P16"/>
    <mergeCell ref="B18:B31"/>
    <mergeCell ref="C18:C19"/>
    <mergeCell ref="D18:E18"/>
    <mergeCell ref="D19:E19"/>
    <mergeCell ref="C20:C21"/>
    <mergeCell ref="D20:E20"/>
    <mergeCell ref="D21:E21"/>
    <mergeCell ref="C22:C23"/>
    <mergeCell ref="C28:C29"/>
    <mergeCell ref="D28:E28"/>
    <mergeCell ref="D29:E29"/>
    <mergeCell ref="C30:C31"/>
    <mergeCell ref="D30:E30"/>
    <mergeCell ref="D31:E31"/>
    <mergeCell ref="D22:E22"/>
    <mergeCell ref="D23:E23"/>
  </mergeCells>
  <phoneticPr fontId="2"/>
  <dataValidations count="1">
    <dataValidation type="decimal" operator="lessThanOrEqual" allowBlank="1" showInputMessage="1" showErrorMessage="1" error="負荷オーバーです" sqref="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B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B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B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B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B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B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B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B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B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B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B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B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B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B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formula1>N77</formula1>
    </dataValidation>
  </dataValidations>
  <pageMargins left="0.70866141732283472" right="0.70866141732283472" top="0.55118110236220474" bottom="0.15748031496062992" header="0.31496062992125984" footer="0.31496062992125984"/>
  <pageSetup paperSize="9" scale="5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7"/>
  <sheetViews>
    <sheetView view="pageBreakPreview" zoomScaleNormal="100" zoomScaleSheetLayoutView="100" workbookViewId="0">
      <selection activeCell="O12" sqref="O12"/>
    </sheetView>
  </sheetViews>
  <sheetFormatPr defaultRowHeight="15.75" x14ac:dyDescent="0.4"/>
  <cols>
    <col min="1" max="1" width="1.375" style="239" customWidth="1"/>
    <col min="2" max="2" width="5" style="239" customWidth="1"/>
    <col min="3" max="3" width="20.25" style="239" bestFit="1" customWidth="1"/>
    <col min="4" max="4" width="11.125" style="239" customWidth="1"/>
    <col min="5" max="5" width="14.125" style="239" bestFit="1" customWidth="1"/>
    <col min="6" max="6" width="6" style="239" customWidth="1"/>
    <col min="7" max="7" width="6.875" style="239" customWidth="1"/>
    <col min="8" max="8" width="9" style="239"/>
    <col min="9" max="9" width="10.75" style="239" customWidth="1"/>
    <col min="10" max="10" width="11.625" style="239" customWidth="1"/>
    <col min="11" max="11" width="11.5" style="239" customWidth="1"/>
    <col min="12" max="12" width="1.125" style="239" customWidth="1"/>
    <col min="13" max="13" width="0" style="239" hidden="1" customWidth="1"/>
    <col min="14" max="16384" width="9" style="239"/>
  </cols>
  <sheetData>
    <row r="1" spans="2:14" x14ac:dyDescent="0.4">
      <c r="B1" s="239" t="s">
        <v>213</v>
      </c>
    </row>
    <row r="3" spans="2:14" x14ac:dyDescent="0.4">
      <c r="B3" s="356" t="s">
        <v>0</v>
      </c>
      <c r="C3" s="356"/>
      <c r="D3" s="356"/>
      <c r="E3" s="356"/>
    </row>
    <row r="4" spans="2:14" x14ac:dyDescent="0.4">
      <c r="B4" s="356"/>
      <c r="C4" s="356"/>
      <c r="D4" s="356"/>
      <c r="E4" s="356"/>
      <c r="F4" s="240"/>
      <c r="G4" s="240"/>
      <c r="H4" s="240"/>
      <c r="I4" s="240"/>
      <c r="J4" s="240"/>
      <c r="K4" s="240"/>
    </row>
    <row r="5" spans="2:14" x14ac:dyDescent="0.4">
      <c r="B5" s="3" t="s">
        <v>1</v>
      </c>
      <c r="K5" s="241"/>
    </row>
    <row r="6" spans="2:14" s="2" customFormat="1" ht="16.5" customHeight="1" x14ac:dyDescent="0.4">
      <c r="B6" s="3" t="s">
        <v>194</v>
      </c>
      <c r="M6" s="113"/>
      <c r="N6" s="113"/>
    </row>
    <row r="7" spans="2:14" x14ac:dyDescent="0.4">
      <c r="K7" s="241"/>
    </row>
    <row r="8" spans="2:14" ht="22.5" customHeight="1" x14ac:dyDescent="0.4">
      <c r="I8" s="357" t="s">
        <v>195</v>
      </c>
      <c r="J8" s="357"/>
      <c r="K8" s="357"/>
    </row>
    <row r="9" spans="2:14" ht="22.5" customHeight="1" x14ac:dyDescent="0.4">
      <c r="I9" s="357" t="s">
        <v>196</v>
      </c>
      <c r="J9" s="357"/>
      <c r="K9" s="357"/>
    </row>
    <row r="10" spans="2:14" ht="19.5" x14ac:dyDescent="0.4">
      <c r="K10" s="242"/>
    </row>
    <row r="11" spans="2:14" ht="24" x14ac:dyDescent="0.4">
      <c r="J11" s="7"/>
      <c r="K11" s="6" t="s">
        <v>5</v>
      </c>
    </row>
    <row r="12" spans="2:14" s="243" customFormat="1" ht="16.5" x14ac:dyDescent="0.4">
      <c r="B12" s="5" t="s">
        <v>197</v>
      </c>
    </row>
    <row r="13" spans="2:14" s="243" customFormat="1" ht="16.5" x14ac:dyDescent="0.4">
      <c r="B13" s="5" t="s">
        <v>198</v>
      </c>
    </row>
    <row r="15" spans="2:14" x14ac:dyDescent="0.4">
      <c r="B15" s="239" t="s">
        <v>199</v>
      </c>
    </row>
    <row r="16" spans="2:14" x14ac:dyDescent="0.4">
      <c r="H16" s="244" t="s">
        <v>200</v>
      </c>
    </row>
    <row r="17" spans="2:13" x14ac:dyDescent="0.4">
      <c r="B17" s="239" t="s">
        <v>201</v>
      </c>
    </row>
    <row r="19" spans="2:13" x14ac:dyDescent="0.4">
      <c r="B19" s="239" t="s">
        <v>202</v>
      </c>
    </row>
    <row r="21" spans="2:13" x14ac:dyDescent="0.4">
      <c r="B21" s="239" t="s">
        <v>203</v>
      </c>
    </row>
    <row r="23" spans="2:13" x14ac:dyDescent="0.4">
      <c r="B23" s="239" t="s">
        <v>204</v>
      </c>
      <c r="G23" s="239" t="s">
        <v>205</v>
      </c>
    </row>
    <row r="24" spans="2:13" ht="16.5" thickBot="1" x14ac:dyDescent="0.45"/>
    <row r="25" spans="2:13" ht="20.25" thickBot="1" x14ac:dyDescent="0.45">
      <c r="C25" s="245" t="s">
        <v>206</v>
      </c>
      <c r="D25" s="246" t="s">
        <v>207</v>
      </c>
      <c r="E25" s="247" t="s">
        <v>208</v>
      </c>
      <c r="I25" s="358" t="s">
        <v>209</v>
      </c>
      <c r="J25" s="358"/>
    </row>
    <row r="26" spans="2:13" ht="17.25" thickTop="1" thickBot="1" x14ac:dyDescent="0.45">
      <c r="C26" s="248">
        <v>2.2000000000000002</v>
      </c>
      <c r="D26" s="249"/>
      <c r="E26" s="250" t="str">
        <f>IF(D26="","",C26*D26)</f>
        <v/>
      </c>
    </row>
    <row r="27" spans="2:13" x14ac:dyDescent="0.4">
      <c r="C27" s="251">
        <v>2.8</v>
      </c>
      <c r="D27" s="249"/>
      <c r="E27" s="252" t="str">
        <f t="shared" ref="E27:E36" si="0">IF(D27="","",C27*D27)</f>
        <v/>
      </c>
      <c r="H27" s="350" t="s">
        <v>207</v>
      </c>
      <c r="I27" s="352" t="str">
        <f>IF(D37&lt;=10,"OK","NG")</f>
        <v>OK</v>
      </c>
      <c r="J27" s="353"/>
    </row>
    <row r="28" spans="2:13" ht="16.5" thickBot="1" x14ac:dyDescent="0.45">
      <c r="C28" s="251">
        <v>3.6</v>
      </c>
      <c r="D28" s="249"/>
      <c r="E28" s="252" t="str">
        <f t="shared" si="0"/>
        <v/>
      </c>
      <c r="H28" s="351"/>
      <c r="I28" s="354"/>
      <c r="J28" s="355"/>
      <c r="M28" s="239">
        <v>1</v>
      </c>
    </row>
    <row r="29" spans="2:13" x14ac:dyDescent="0.4">
      <c r="C29" s="251">
        <v>4.5</v>
      </c>
      <c r="D29" s="249"/>
      <c r="E29" s="252" t="str">
        <f t="shared" si="0"/>
        <v/>
      </c>
      <c r="M29" s="239">
        <v>2</v>
      </c>
    </row>
    <row r="30" spans="2:13" ht="16.5" thickBot="1" x14ac:dyDescent="0.45">
      <c r="C30" s="251">
        <v>5.6</v>
      </c>
      <c r="D30" s="249"/>
      <c r="E30" s="252" t="str">
        <f t="shared" si="0"/>
        <v/>
      </c>
      <c r="M30" s="239">
        <v>3</v>
      </c>
    </row>
    <row r="31" spans="2:13" x14ac:dyDescent="0.4">
      <c r="C31" s="251">
        <v>7.1</v>
      </c>
      <c r="D31" s="249"/>
      <c r="E31" s="252" t="str">
        <f t="shared" si="0"/>
        <v/>
      </c>
      <c r="H31" s="350" t="s">
        <v>210</v>
      </c>
      <c r="I31" s="352" t="str">
        <f>IF(E37&lt;28,"NG",IF(E37&lt;=56,"OK","NG"))</f>
        <v>NG</v>
      </c>
      <c r="J31" s="353"/>
      <c r="M31" s="239">
        <v>4</v>
      </c>
    </row>
    <row r="32" spans="2:13" ht="16.5" thickBot="1" x14ac:dyDescent="0.45">
      <c r="C32" s="253">
        <v>8</v>
      </c>
      <c r="D32" s="249"/>
      <c r="E32" s="252" t="str">
        <f t="shared" si="0"/>
        <v/>
      </c>
      <c r="H32" s="351"/>
      <c r="I32" s="354"/>
      <c r="J32" s="355"/>
      <c r="M32" s="239">
        <v>5</v>
      </c>
    </row>
    <row r="33" spans="3:13" x14ac:dyDescent="0.4">
      <c r="C33" s="253">
        <v>9</v>
      </c>
      <c r="D33" s="249"/>
      <c r="E33" s="252" t="str">
        <f t="shared" si="0"/>
        <v/>
      </c>
      <c r="M33" s="239">
        <v>6</v>
      </c>
    </row>
    <row r="34" spans="3:13" x14ac:dyDescent="0.4">
      <c r="C34" s="251">
        <v>11.2</v>
      </c>
      <c r="D34" s="249"/>
      <c r="E34" s="252" t="str">
        <f t="shared" si="0"/>
        <v/>
      </c>
      <c r="M34" s="239">
        <v>7</v>
      </c>
    </row>
    <row r="35" spans="3:13" x14ac:dyDescent="0.4">
      <c r="C35" s="253">
        <v>14</v>
      </c>
      <c r="D35" s="249"/>
      <c r="E35" s="252" t="str">
        <f t="shared" si="0"/>
        <v/>
      </c>
      <c r="G35" s="254"/>
      <c r="H35" s="239" t="s">
        <v>211</v>
      </c>
      <c r="M35" s="239">
        <v>8</v>
      </c>
    </row>
    <row r="36" spans="3:13" ht="16.5" thickBot="1" x14ac:dyDescent="0.45">
      <c r="C36" s="255">
        <v>16</v>
      </c>
      <c r="D36" s="256"/>
      <c r="E36" s="257" t="str">
        <f t="shared" si="0"/>
        <v/>
      </c>
      <c r="M36" s="239">
        <v>9</v>
      </c>
    </row>
    <row r="37" spans="3:13" ht="17.25" thickTop="1" thickBot="1" x14ac:dyDescent="0.45">
      <c r="C37" s="258" t="s">
        <v>212</v>
      </c>
      <c r="D37" s="259">
        <f>SUM(D26:D36)</f>
        <v>0</v>
      </c>
      <c r="E37" s="260">
        <f>SUM(E26:E36)</f>
        <v>0</v>
      </c>
      <c r="M37" s="239">
        <v>10</v>
      </c>
    </row>
  </sheetData>
  <sheetProtection algorithmName="SHA-512" hashValue="Ig7TblM8+H9d2XmGmNp8IcqwcDdulrFt0ludVS/Ba3b4ei5wFZTsjCHywGmwfkK85x+LcYF0uvFaRzWEIy698Q==" saltValue="WHkmVxVuzEgdYfEsFqsXQw==" spinCount="100000" sheet="1" objects="1" scenarios="1" formatCells="0" selectLockedCells="1"/>
  <mergeCells count="8">
    <mergeCell ref="H31:H32"/>
    <mergeCell ref="I31:J32"/>
    <mergeCell ref="B3:E4"/>
    <mergeCell ref="I8:K8"/>
    <mergeCell ref="I9:K9"/>
    <mergeCell ref="I25:J25"/>
    <mergeCell ref="H27:H28"/>
    <mergeCell ref="I27:J28"/>
  </mergeCells>
  <phoneticPr fontId="2"/>
  <dataValidations count="1">
    <dataValidation type="list" allowBlank="1" showInputMessage="1" showErrorMessage="1" sqref="D26:D36">
      <formula1>$M$27:$M$37</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37"/>
  <sheetViews>
    <sheetView view="pageBreakPreview" zoomScaleNormal="100" zoomScaleSheetLayoutView="100" workbookViewId="0">
      <selection activeCell="O12" sqref="O12"/>
    </sheetView>
  </sheetViews>
  <sheetFormatPr defaultRowHeight="15.75" x14ac:dyDescent="0.4"/>
  <cols>
    <col min="1" max="1" width="1.375" style="239" customWidth="1"/>
    <col min="2" max="2" width="5" style="239" customWidth="1"/>
    <col min="3" max="3" width="20.25" style="239" bestFit="1" customWidth="1"/>
    <col min="4" max="4" width="11.125" style="239" customWidth="1"/>
    <col min="5" max="5" width="14.125" style="239" bestFit="1" customWidth="1"/>
    <col min="6" max="6" width="6" style="239" customWidth="1"/>
    <col min="7" max="7" width="6.875" style="239" customWidth="1"/>
    <col min="8" max="8" width="9" style="239"/>
    <col min="9" max="9" width="10.75" style="239" customWidth="1"/>
    <col min="10" max="10" width="11.625" style="239" customWidth="1"/>
    <col min="11" max="11" width="11.5" style="239" customWidth="1"/>
    <col min="12" max="12" width="1.25" style="239" customWidth="1"/>
    <col min="13" max="13" width="0" style="239" hidden="1" customWidth="1"/>
    <col min="14" max="16384" width="9" style="239"/>
  </cols>
  <sheetData>
    <row r="1" spans="2:14" x14ac:dyDescent="0.4">
      <c r="B1" s="239" t="s">
        <v>213</v>
      </c>
    </row>
    <row r="3" spans="2:14" x14ac:dyDescent="0.4">
      <c r="B3" s="356" t="s">
        <v>0</v>
      </c>
      <c r="C3" s="356"/>
      <c r="D3" s="356"/>
      <c r="E3" s="356"/>
    </row>
    <row r="4" spans="2:14" x14ac:dyDescent="0.4">
      <c r="B4" s="356"/>
      <c r="C4" s="356"/>
      <c r="D4" s="356"/>
      <c r="E4" s="356"/>
      <c r="F4" s="240"/>
      <c r="G4" s="240"/>
      <c r="H4" s="240"/>
      <c r="I4" s="240"/>
      <c r="J4" s="240"/>
      <c r="K4" s="240"/>
    </row>
    <row r="5" spans="2:14" x14ac:dyDescent="0.4">
      <c r="B5" s="3" t="s">
        <v>1</v>
      </c>
      <c r="K5" s="241"/>
    </row>
    <row r="6" spans="2:14" s="2" customFormat="1" ht="16.5" customHeight="1" x14ac:dyDescent="0.4">
      <c r="B6" s="3" t="s">
        <v>194</v>
      </c>
      <c r="M6" s="113"/>
      <c r="N6" s="113"/>
    </row>
    <row r="7" spans="2:14" x14ac:dyDescent="0.4">
      <c r="B7" s="3"/>
      <c r="K7" s="241"/>
    </row>
    <row r="8" spans="2:14" ht="22.5" customHeight="1" x14ac:dyDescent="0.4">
      <c r="I8" s="357" t="s">
        <v>195</v>
      </c>
      <c r="J8" s="357"/>
      <c r="K8" s="357"/>
    </row>
    <row r="9" spans="2:14" ht="22.5" customHeight="1" x14ac:dyDescent="0.4">
      <c r="I9" s="357" t="s">
        <v>196</v>
      </c>
      <c r="J9" s="357"/>
      <c r="K9" s="357"/>
    </row>
    <row r="10" spans="2:14" ht="19.5" x14ac:dyDescent="0.4">
      <c r="K10" s="242"/>
    </row>
    <row r="11" spans="2:14" ht="24" x14ac:dyDescent="0.4">
      <c r="J11" s="7">
        <v>2</v>
      </c>
      <c r="K11" s="6" t="s">
        <v>5</v>
      </c>
    </row>
    <row r="12" spans="2:14" s="243" customFormat="1" ht="16.5" x14ac:dyDescent="0.4">
      <c r="B12" s="5" t="s">
        <v>197</v>
      </c>
    </row>
    <row r="13" spans="2:14" s="243" customFormat="1" ht="16.5" x14ac:dyDescent="0.4">
      <c r="B13" s="5" t="s">
        <v>198</v>
      </c>
    </row>
    <row r="15" spans="2:14" x14ac:dyDescent="0.4">
      <c r="B15" s="239" t="s">
        <v>199</v>
      </c>
    </row>
    <row r="16" spans="2:14" x14ac:dyDescent="0.4">
      <c r="H16" s="244" t="s">
        <v>200</v>
      </c>
    </row>
    <row r="17" spans="2:13" x14ac:dyDescent="0.4">
      <c r="B17" s="239" t="s">
        <v>201</v>
      </c>
    </row>
    <row r="19" spans="2:13" x14ac:dyDescent="0.4">
      <c r="B19" s="239" t="s">
        <v>202</v>
      </c>
    </row>
    <row r="21" spans="2:13" x14ac:dyDescent="0.4">
      <c r="B21" s="239" t="s">
        <v>203</v>
      </c>
    </row>
    <row r="23" spans="2:13" x14ac:dyDescent="0.4">
      <c r="B23" s="239" t="s">
        <v>204</v>
      </c>
      <c r="G23" s="239" t="s">
        <v>205</v>
      </c>
    </row>
    <row r="24" spans="2:13" ht="16.5" thickBot="1" x14ac:dyDescent="0.45"/>
    <row r="25" spans="2:13" ht="20.25" thickBot="1" x14ac:dyDescent="0.45">
      <c r="C25" s="245" t="s">
        <v>206</v>
      </c>
      <c r="D25" s="246" t="s">
        <v>207</v>
      </c>
      <c r="E25" s="247" t="s">
        <v>208</v>
      </c>
      <c r="I25" s="358" t="s">
        <v>209</v>
      </c>
      <c r="J25" s="358"/>
    </row>
    <row r="26" spans="2:13" ht="17.25" thickTop="1" thickBot="1" x14ac:dyDescent="0.45">
      <c r="C26" s="248">
        <v>2.2000000000000002</v>
      </c>
      <c r="D26" s="249"/>
      <c r="E26" s="250" t="str">
        <f>IF(D26="","",C26*D26)</f>
        <v/>
      </c>
    </row>
    <row r="27" spans="2:13" x14ac:dyDescent="0.4">
      <c r="C27" s="251">
        <v>2.8</v>
      </c>
      <c r="D27" s="249"/>
      <c r="E27" s="252" t="str">
        <f t="shared" ref="E27:E36" si="0">IF(D27="","",C27*D27)</f>
        <v/>
      </c>
      <c r="H27" s="350" t="s">
        <v>207</v>
      </c>
      <c r="I27" s="352" t="str">
        <f>IF(D37&lt;=10,"OK","NG")</f>
        <v>OK</v>
      </c>
      <c r="J27" s="353"/>
    </row>
    <row r="28" spans="2:13" ht="16.5" thickBot="1" x14ac:dyDescent="0.45">
      <c r="C28" s="251">
        <v>3.6</v>
      </c>
      <c r="D28" s="249"/>
      <c r="E28" s="252" t="str">
        <f t="shared" si="0"/>
        <v/>
      </c>
      <c r="H28" s="351"/>
      <c r="I28" s="354"/>
      <c r="J28" s="355"/>
      <c r="M28" s="239">
        <v>1</v>
      </c>
    </row>
    <row r="29" spans="2:13" x14ac:dyDescent="0.4">
      <c r="C29" s="251">
        <v>4.5</v>
      </c>
      <c r="D29" s="249"/>
      <c r="E29" s="252" t="str">
        <f t="shared" si="0"/>
        <v/>
      </c>
      <c r="M29" s="239">
        <v>2</v>
      </c>
    </row>
    <row r="30" spans="2:13" ht="16.5" thickBot="1" x14ac:dyDescent="0.45">
      <c r="C30" s="251">
        <v>5.6</v>
      </c>
      <c r="D30" s="249"/>
      <c r="E30" s="252" t="str">
        <f t="shared" si="0"/>
        <v/>
      </c>
      <c r="M30" s="239">
        <v>3</v>
      </c>
    </row>
    <row r="31" spans="2:13" x14ac:dyDescent="0.4">
      <c r="C31" s="251">
        <v>7.1</v>
      </c>
      <c r="D31" s="249">
        <v>3</v>
      </c>
      <c r="E31" s="252">
        <f t="shared" si="0"/>
        <v>21.299999999999997</v>
      </c>
      <c r="H31" s="350" t="s">
        <v>210</v>
      </c>
      <c r="I31" s="352" t="str">
        <f>IF(E37&lt;28,"NG",IF(E37&lt;=56,"OK","NG"))</f>
        <v>OK</v>
      </c>
      <c r="J31" s="353"/>
      <c r="M31" s="239">
        <v>4</v>
      </c>
    </row>
    <row r="32" spans="2:13" ht="16.5" thickBot="1" x14ac:dyDescent="0.45">
      <c r="C32" s="253">
        <v>8</v>
      </c>
      <c r="D32" s="249"/>
      <c r="E32" s="252" t="str">
        <f t="shared" si="0"/>
        <v/>
      </c>
      <c r="H32" s="351"/>
      <c r="I32" s="354"/>
      <c r="J32" s="355"/>
      <c r="M32" s="239">
        <v>5</v>
      </c>
    </row>
    <row r="33" spans="3:13" x14ac:dyDescent="0.4">
      <c r="C33" s="253">
        <v>9</v>
      </c>
      <c r="D33" s="249"/>
      <c r="E33" s="252" t="str">
        <f t="shared" si="0"/>
        <v/>
      </c>
      <c r="M33" s="239">
        <v>6</v>
      </c>
    </row>
    <row r="34" spans="3:13" x14ac:dyDescent="0.4">
      <c r="C34" s="251">
        <v>11.2</v>
      </c>
      <c r="D34" s="249">
        <v>3</v>
      </c>
      <c r="E34" s="252">
        <f t="shared" si="0"/>
        <v>33.599999999999994</v>
      </c>
      <c r="M34" s="239">
        <v>7</v>
      </c>
    </row>
    <row r="35" spans="3:13" x14ac:dyDescent="0.4">
      <c r="C35" s="253">
        <v>14</v>
      </c>
      <c r="D35" s="249"/>
      <c r="E35" s="252" t="str">
        <f t="shared" si="0"/>
        <v/>
      </c>
      <c r="G35" s="254"/>
      <c r="H35" s="239" t="s">
        <v>211</v>
      </c>
      <c r="M35" s="239">
        <v>8</v>
      </c>
    </row>
    <row r="36" spans="3:13" ht="16.5" thickBot="1" x14ac:dyDescent="0.45">
      <c r="C36" s="255">
        <v>16</v>
      </c>
      <c r="D36" s="256"/>
      <c r="E36" s="257" t="str">
        <f t="shared" si="0"/>
        <v/>
      </c>
      <c r="M36" s="239">
        <v>9</v>
      </c>
    </row>
    <row r="37" spans="3:13" ht="17.25" thickTop="1" thickBot="1" x14ac:dyDescent="0.45">
      <c r="C37" s="258" t="s">
        <v>212</v>
      </c>
      <c r="D37" s="259">
        <f>SUM(D26:D36)</f>
        <v>6</v>
      </c>
      <c r="E37" s="260">
        <f>SUM(E26:E36)</f>
        <v>54.899999999999991</v>
      </c>
      <c r="M37" s="239">
        <v>10</v>
      </c>
    </row>
  </sheetData>
  <sheetProtection algorithmName="SHA-512" hashValue="8JlyxfDfcb0wy1S6lgV/WWb+yvUA7Nx91tMi2C8vOWHw8QeYbnxWXLxpEvB+KrMGkkBREoC2nJnsMtIOEow5RQ==" saltValue="STfgvtdCM+GhCC8bxat3xA==" spinCount="100000" sheet="1" objects="1" scenarios="1" formatCells="0" selectLockedCells="1"/>
  <mergeCells count="8">
    <mergeCell ref="H31:H32"/>
    <mergeCell ref="I31:J32"/>
    <mergeCell ref="B3:E4"/>
    <mergeCell ref="I8:K8"/>
    <mergeCell ref="I9:K9"/>
    <mergeCell ref="I25:J25"/>
    <mergeCell ref="H27:H28"/>
    <mergeCell ref="I27:J28"/>
  </mergeCells>
  <phoneticPr fontId="2"/>
  <dataValidations count="1">
    <dataValidation type="list" allowBlank="1" showInputMessage="1" showErrorMessage="1" sqref="D26:D36">
      <formula1>$M$27:$M$37</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6"/>
  <sheetViews>
    <sheetView view="pageBreakPreview" zoomScaleNormal="100" zoomScaleSheetLayoutView="100" workbookViewId="0">
      <selection activeCell="F24" sqref="F24"/>
    </sheetView>
  </sheetViews>
  <sheetFormatPr defaultRowHeight="19.5" x14ac:dyDescent="0.4"/>
  <cols>
    <col min="1" max="1" width="0.875" style="2" customWidth="1"/>
    <col min="2" max="2" width="3.625" style="2" customWidth="1"/>
    <col min="3" max="3" width="4.875" style="2" customWidth="1"/>
    <col min="4" max="4" width="5.75" style="2" customWidth="1"/>
    <col min="5" max="5" width="16.625" style="2" customWidth="1"/>
    <col min="6" max="6" width="6.375" style="2" customWidth="1"/>
    <col min="7" max="7" width="9.375" style="2" hidden="1" customWidth="1"/>
    <col min="8" max="8" width="10.5" style="2" customWidth="1"/>
    <col min="9" max="9" width="11.5" style="2" hidden="1" customWidth="1"/>
    <col min="10" max="10" width="14" style="2" customWidth="1"/>
    <col min="11" max="11" width="11.5" style="2" hidden="1" customWidth="1"/>
    <col min="12" max="12" width="13.625" style="2" customWidth="1"/>
    <col min="13" max="13" width="12.875" style="2" customWidth="1"/>
    <col min="14" max="14" width="15.25" style="2" customWidth="1"/>
    <col min="15" max="15" width="0.75" style="2" customWidth="1"/>
    <col min="16" max="16384" width="9" style="2"/>
  </cols>
  <sheetData>
    <row r="1" spans="2:14" ht="16.5" customHeight="1" x14ac:dyDescent="0.4">
      <c r="B1" s="84" t="s">
        <v>213</v>
      </c>
    </row>
    <row r="2" spans="2:14" ht="16.5" customHeight="1" x14ac:dyDescent="0.4"/>
    <row r="3" spans="2:14" ht="14.25" customHeight="1" x14ac:dyDescent="0.4">
      <c r="B3" s="361" t="s">
        <v>0</v>
      </c>
      <c r="C3" s="361"/>
      <c r="D3" s="361"/>
      <c r="E3" s="361"/>
      <c r="F3" s="361"/>
      <c r="G3" s="1"/>
      <c r="H3" s="1"/>
    </row>
    <row r="4" spans="2:14" ht="14.25" customHeight="1" x14ac:dyDescent="0.4">
      <c r="B4" s="361"/>
      <c r="C4" s="361"/>
      <c r="D4" s="361"/>
      <c r="E4" s="361"/>
      <c r="F4" s="361"/>
      <c r="G4" s="1"/>
      <c r="H4" s="1"/>
    </row>
    <row r="5" spans="2:14" ht="16.5" customHeight="1" x14ac:dyDescent="0.4">
      <c r="B5" s="3" t="s">
        <v>1</v>
      </c>
      <c r="M5" s="362" t="s">
        <v>2</v>
      </c>
      <c r="N5" s="362"/>
    </row>
    <row r="6" spans="2:14" ht="16.5" customHeight="1" x14ac:dyDescent="0.4">
      <c r="B6" s="3" t="s">
        <v>3</v>
      </c>
      <c r="M6" s="4"/>
      <c r="N6" s="4"/>
    </row>
    <row r="7" spans="2:14" x14ac:dyDescent="0.4">
      <c r="M7" s="4"/>
      <c r="N7" s="4"/>
    </row>
    <row r="8" spans="2:14" ht="17.25" customHeight="1" x14ac:dyDescent="0.4">
      <c r="B8" s="5" t="s">
        <v>4</v>
      </c>
      <c r="C8" s="6"/>
      <c r="D8" s="6"/>
      <c r="E8" s="6"/>
      <c r="F8" s="6"/>
      <c r="G8" s="6"/>
      <c r="H8" s="6"/>
      <c r="I8" s="6"/>
      <c r="J8" s="6"/>
      <c r="K8" s="6"/>
      <c r="L8" s="6"/>
      <c r="M8" s="7"/>
      <c r="N8" s="6" t="s">
        <v>5</v>
      </c>
    </row>
    <row r="10" spans="2:14" ht="20.25" thickBot="1" x14ac:dyDescent="0.45">
      <c r="B10" s="8" t="s">
        <v>6</v>
      </c>
    </row>
    <row r="11" spans="2:14" ht="25.5" customHeight="1" thickBot="1" x14ac:dyDescent="0.45">
      <c r="C11" s="9" t="s">
        <v>7</v>
      </c>
      <c r="D11" s="10"/>
      <c r="E11" s="10"/>
      <c r="F11" s="10"/>
      <c r="G11" s="11"/>
      <c r="J11" s="12"/>
      <c r="L11" s="13" t="s">
        <v>8</v>
      </c>
    </row>
    <row r="12" spans="2:14" ht="21.75" customHeight="1" thickBot="1" x14ac:dyDescent="0.45">
      <c r="C12" s="363" t="s">
        <v>9</v>
      </c>
      <c r="D12" s="364"/>
      <c r="E12" s="14"/>
      <c r="F12" s="15" t="s">
        <v>10</v>
      </c>
      <c r="G12" s="16"/>
      <c r="H12" s="365"/>
      <c r="I12" s="366"/>
      <c r="J12" s="366"/>
      <c r="K12" s="17"/>
      <c r="L12" s="18"/>
      <c r="M12" s="19"/>
    </row>
    <row r="13" spans="2:14" ht="21.75" customHeight="1" thickBot="1" x14ac:dyDescent="0.45">
      <c r="C13" s="367" t="s">
        <v>11</v>
      </c>
      <c r="D13" s="368"/>
      <c r="E13" s="20"/>
      <c r="F13" s="21" t="s">
        <v>12</v>
      </c>
      <c r="G13" s="22"/>
      <c r="H13" s="23" t="s">
        <v>13</v>
      </c>
      <c r="I13" s="24"/>
      <c r="J13" s="25" t="str">
        <f>IF(ISERROR(VLOOKUP(E13,'ANブレーカー容量別突入電流、消費電力値'!A1:D4,2,FALSE)),"",(VLOOKUP(E13,'ANブレーカー容量別突入電流、消費電力値'!A1:D4,2,FALSE)))</f>
        <v/>
      </c>
      <c r="K13" s="26"/>
      <c r="L13" s="27" t="s">
        <v>14</v>
      </c>
    </row>
    <row r="14" spans="2:14" ht="12" customHeight="1" x14ac:dyDescent="0.4">
      <c r="C14" s="28" t="s">
        <v>15</v>
      </c>
      <c r="D14" s="29"/>
      <c r="E14" s="30"/>
      <c r="F14" s="30"/>
      <c r="G14" s="30"/>
      <c r="H14" s="30"/>
      <c r="I14" s="30"/>
      <c r="J14" s="31"/>
      <c r="K14" s="31"/>
      <c r="L14" s="31"/>
    </row>
    <row r="15" spans="2:14" ht="20.25" customHeight="1" thickBot="1" x14ac:dyDescent="0.45">
      <c r="C15" s="32" t="s">
        <v>16</v>
      </c>
      <c r="D15" s="33"/>
      <c r="E15" s="34"/>
      <c r="F15" s="34"/>
      <c r="G15" s="34"/>
      <c r="H15" s="34"/>
      <c r="I15" s="34"/>
      <c r="J15" s="35"/>
      <c r="K15" s="35"/>
      <c r="L15" s="35"/>
    </row>
    <row r="16" spans="2:14" ht="21.75" customHeight="1" thickBot="1" x14ac:dyDescent="0.45">
      <c r="C16" s="359" t="s">
        <v>17</v>
      </c>
      <c r="D16" s="360"/>
      <c r="E16" s="36" t="s">
        <v>18</v>
      </c>
      <c r="F16" s="37" t="s">
        <v>19</v>
      </c>
      <c r="G16" s="38" t="s">
        <v>20</v>
      </c>
      <c r="H16" s="39" t="s">
        <v>21</v>
      </c>
      <c r="I16" s="39" t="s">
        <v>22</v>
      </c>
      <c r="J16" s="40" t="s">
        <v>23</v>
      </c>
      <c r="K16" s="41" t="s">
        <v>24</v>
      </c>
      <c r="L16" s="42" t="s">
        <v>25</v>
      </c>
      <c r="M16" s="42" t="s">
        <v>26</v>
      </c>
      <c r="N16" s="42" t="s">
        <v>27</v>
      </c>
    </row>
    <row r="17" spans="2:14" ht="18.95" customHeight="1" x14ac:dyDescent="0.4">
      <c r="C17" s="372" t="s">
        <v>28</v>
      </c>
      <c r="D17" s="43">
        <v>1</v>
      </c>
      <c r="E17" s="44"/>
      <c r="F17" s="45"/>
      <c r="G17" s="46" t="str">
        <f>IF(ISERROR(VLOOKUP(E17,'ＡＮ室内機ﾃﾞｰﾀ（消さない）'!$A$1:$F$49,3,FALSE)),"",VLOOKUP(E17,'ＡＮ室内機ﾃﾞｰﾀ（消さない）'!$A$1:$F$49,3,FALSE))</f>
        <v/>
      </c>
      <c r="H17" s="46" t="str">
        <f>IF(ISERROR(F17*G17),"",(F17*G17))</f>
        <v/>
      </c>
      <c r="I17" s="46" t="str">
        <f>IF(ISERROR(VLOOKUP(E17,'ＡＮ室内機ﾃﾞｰﾀ（消さない）'!$A$1:$F$49,4,FALSE)),"",VLOOKUP(E17,'ＡＮ室内機ﾃﾞｰﾀ（消さない）'!$A$1:$F$49,4,FALSE))</f>
        <v/>
      </c>
      <c r="J17" s="46" t="str">
        <f>IF(ISERROR(F17*I17),"",(F17*I17))</f>
        <v/>
      </c>
      <c r="K17" s="47" t="str">
        <f>IF(ISERROR(IF($E$12=50,VLOOKUP(E17,'ＡＮ室内機ﾃﾞｰﾀ（消さない）'!$A$1:$F$49,5,FALSE),IF($E$12=60,VLOOKUP(E17,'ＡＮ室内機ﾃﾞｰﾀ（消さない）'!$A$1:$F$49,6,FALSE),""))),"",IF($E$12=50,VLOOKUP(E17,'ＡＮ室内機ﾃﾞｰﾀ（消さない）'!A$1:$F$49,5,FALSE),IF($E$12=60,VLOOKUP(E17,'ＡＮ室内機ﾃﾞｰﾀ（消さない）'!$A$1:$F$49,6,FALSE),"")))</f>
        <v/>
      </c>
      <c r="L17" s="48" t="str">
        <f>IF(ISERROR(F17*K17),"",(F17*K17))</f>
        <v/>
      </c>
      <c r="M17" s="49"/>
      <c r="N17" s="50">
        <f>IF(M17="〇",H17,0)</f>
        <v>0</v>
      </c>
    </row>
    <row r="18" spans="2:14" ht="18.95" customHeight="1" x14ac:dyDescent="0.4">
      <c r="C18" s="373"/>
      <c r="D18" s="51">
        <v>2</v>
      </c>
      <c r="E18" s="52"/>
      <c r="F18" s="53"/>
      <c r="G18" s="54" t="str">
        <f>IF(ISERROR(VLOOKUP(E18,'ＡＮ室内機ﾃﾞｰﾀ（消さない）'!$A$1:$F$49,3,FALSE)),"",VLOOKUP(E18,'ＡＮ室内機ﾃﾞｰﾀ（消さない）'!$A$1:$F$49,3,FALSE))</f>
        <v/>
      </c>
      <c r="H18" s="54" t="str">
        <f>IF(ISERROR(F18*G18),"",(F18*G18))</f>
        <v/>
      </c>
      <c r="I18" s="54" t="str">
        <f>IF(ISERROR(VLOOKUP(E18,'ＡＮ室内機ﾃﾞｰﾀ（消さない）'!$A$1:$F$49,4,FALSE)),"",VLOOKUP(E18,'ＡＮ室内機ﾃﾞｰﾀ（消さない）'!$A$1:$F$49,4,FALSE))</f>
        <v/>
      </c>
      <c r="J18" s="54" t="str">
        <f>IF(ISERROR(F18*I18),"",(F18*I18))</f>
        <v/>
      </c>
      <c r="K18" s="55" t="str">
        <f>IF(ISERROR(IF($E$12=50,VLOOKUP(E18,'ＡＮ室内機ﾃﾞｰﾀ（消さない）'!$A$1:$F$49,5,FALSE),IF($E$12=60,VLOOKUP(E18,'ＡＮ室内機ﾃﾞｰﾀ（消さない）'!$A$1:$F$49,6,FALSE),""))),"",IF($E$12=50,VLOOKUP(E18,'ＡＮ室内機ﾃﾞｰﾀ（消さない）'!A$1:$F$49,5,FALSE),IF($E$12=60,VLOOKUP(E18,'ＡＮ室内機ﾃﾞｰﾀ（消さない）'!$A$1:$F$49,6,FALSE),"")))</f>
        <v/>
      </c>
      <c r="L18" s="56" t="str">
        <f t="shared" ref="L18:L27" si="0">IF(ISERROR(F18*K18),"",(F18*K18))</f>
        <v/>
      </c>
      <c r="M18" s="57"/>
      <c r="N18" s="58">
        <f t="shared" ref="N18:N27" si="1">IF(M18="〇",H18,0)</f>
        <v>0</v>
      </c>
    </row>
    <row r="19" spans="2:14" ht="18.95" customHeight="1" x14ac:dyDescent="0.4">
      <c r="C19" s="373"/>
      <c r="D19" s="51">
        <v>3</v>
      </c>
      <c r="E19" s="52"/>
      <c r="F19" s="53"/>
      <c r="G19" s="54" t="str">
        <f>IF(ISERROR(VLOOKUP(E19,'ＡＮ室内機ﾃﾞｰﾀ（消さない）'!$A$1:$F$49,3,FALSE)),"",VLOOKUP(E19,'ＡＮ室内機ﾃﾞｰﾀ（消さない）'!$A$1:$F$49,3,FALSE))</f>
        <v/>
      </c>
      <c r="H19" s="54" t="str">
        <f>IF(ISERROR(F19*G19),"",(F19*G19))</f>
        <v/>
      </c>
      <c r="I19" s="54" t="str">
        <f>IF(ISERROR(VLOOKUP(E19,'ＡＮ室内機ﾃﾞｰﾀ（消さない）'!$A$1:$F$49,4,FALSE)),"",VLOOKUP(E19,'ＡＮ室内機ﾃﾞｰﾀ（消さない）'!$A$1:$F$49,4,FALSE))</f>
        <v/>
      </c>
      <c r="J19" s="54" t="str">
        <f t="shared" ref="J19:J27" si="2">IF(ISERROR(F19*I19),"",(F19*I19))</f>
        <v/>
      </c>
      <c r="K19" s="55" t="str">
        <f>IF(ISERROR(IF($E$12=50,VLOOKUP(E19,'ＡＮ室内機ﾃﾞｰﾀ（消さない）'!$A$1:$F$49,5,FALSE),IF($E$12=60,VLOOKUP(E19,'ＡＮ室内機ﾃﾞｰﾀ（消さない）'!$A$1:$F$49,6,FALSE),""))),"",IF($E$12=50,VLOOKUP(E19,'ＡＮ室内機ﾃﾞｰﾀ（消さない）'!A$1:$F$49,5,FALSE),IF($E$12=60,VLOOKUP(E19,'ＡＮ室内機ﾃﾞｰﾀ（消さない）'!$A$1:$F$49,6,FALSE),"")))</f>
        <v/>
      </c>
      <c r="L19" s="56" t="str">
        <f t="shared" si="0"/>
        <v/>
      </c>
      <c r="M19" s="57"/>
      <c r="N19" s="58">
        <f t="shared" si="1"/>
        <v>0</v>
      </c>
    </row>
    <row r="20" spans="2:14" ht="18.95" customHeight="1" x14ac:dyDescent="0.4">
      <c r="C20" s="373"/>
      <c r="D20" s="51">
        <v>4</v>
      </c>
      <c r="E20" s="52"/>
      <c r="F20" s="53"/>
      <c r="G20" s="54" t="str">
        <f>IF(ISERROR(VLOOKUP(E20,'ＡＮ室内機ﾃﾞｰﾀ（消さない）'!$A$1:$F$49,3,FALSE)),"",VLOOKUP(E20,'ＡＮ室内機ﾃﾞｰﾀ（消さない）'!$A$1:$F$49,3,FALSE))</f>
        <v/>
      </c>
      <c r="H20" s="54" t="str">
        <f t="shared" ref="H20:H27" si="3">IF(ISERROR(F20*G20),"",(F20*G20))</f>
        <v/>
      </c>
      <c r="I20" s="54" t="str">
        <f>IF(ISERROR(VLOOKUP(E20,'ＡＮ室内機ﾃﾞｰﾀ（消さない）'!$A$1:$F$49,4,FALSE)),"",VLOOKUP(E20,'ＡＮ室内機ﾃﾞｰﾀ（消さない）'!$A$1:$F$49,4,FALSE))</f>
        <v/>
      </c>
      <c r="J20" s="54" t="str">
        <f t="shared" si="2"/>
        <v/>
      </c>
      <c r="K20" s="55" t="str">
        <f>IF(ISERROR(IF($E$12=50,VLOOKUP(E20,'ＡＮ室内機ﾃﾞｰﾀ（消さない）'!$A$1:$F$49,5,FALSE),IF($E$12=60,VLOOKUP(E20,'ＡＮ室内機ﾃﾞｰﾀ（消さない）'!$A$1:$F$49,6,FALSE),""))),"",IF($E$12=50,VLOOKUP(E20,'ＡＮ室内機ﾃﾞｰﾀ（消さない）'!A$1:$F$49,5,FALSE),IF($E$12=60,VLOOKUP(E20,'ＡＮ室内機ﾃﾞｰﾀ（消さない）'!$A$1:$F$49,6,FALSE),"")))</f>
        <v/>
      </c>
      <c r="L20" s="56" t="str">
        <f t="shared" si="0"/>
        <v/>
      </c>
      <c r="M20" s="57"/>
      <c r="N20" s="58">
        <f t="shared" si="1"/>
        <v>0</v>
      </c>
    </row>
    <row r="21" spans="2:14" ht="18.95" customHeight="1" x14ac:dyDescent="0.4">
      <c r="C21" s="373"/>
      <c r="D21" s="51">
        <v>5</v>
      </c>
      <c r="E21" s="52"/>
      <c r="F21" s="53"/>
      <c r="G21" s="54" t="str">
        <f>IF(ISERROR(VLOOKUP(E21,'ＡＮ室内機ﾃﾞｰﾀ（消さない）'!$A$1:$F$49,3,FALSE)),"",VLOOKUP(E21,'ＡＮ室内機ﾃﾞｰﾀ（消さない）'!$A$1:$F$49,3,FALSE))</f>
        <v/>
      </c>
      <c r="H21" s="54" t="str">
        <f t="shared" si="3"/>
        <v/>
      </c>
      <c r="I21" s="54" t="str">
        <f>IF(ISERROR(VLOOKUP(E21,'ＡＮ室内機ﾃﾞｰﾀ（消さない）'!$A$1:$F$49,4,FALSE)),"",VLOOKUP(E21,'ＡＮ室内機ﾃﾞｰﾀ（消さない）'!$A$1:$F$49,4,FALSE))</f>
        <v/>
      </c>
      <c r="J21" s="54" t="str">
        <f t="shared" si="2"/>
        <v/>
      </c>
      <c r="K21" s="55" t="str">
        <f>IF(ISERROR(IF($E$12=50,VLOOKUP(E21,'ＡＮ室内機ﾃﾞｰﾀ（消さない）'!$A$1:$F$49,5,FALSE),IF($E$12=60,VLOOKUP(E21,'ＡＮ室内機ﾃﾞｰﾀ（消さない）'!$A$1:$F$49,6,FALSE),""))),"",IF($E$12=50,VLOOKUP(E21,'ＡＮ室内機ﾃﾞｰﾀ（消さない）'!A$1:$F$49,5,FALSE),IF($E$12=60,VLOOKUP(E21,'ＡＮ室内機ﾃﾞｰﾀ（消さない）'!$A$1:$F$49,6,FALSE),"")))</f>
        <v/>
      </c>
      <c r="L21" s="56" t="str">
        <f t="shared" si="0"/>
        <v/>
      </c>
      <c r="M21" s="57"/>
      <c r="N21" s="58">
        <f t="shared" si="1"/>
        <v>0</v>
      </c>
    </row>
    <row r="22" spans="2:14" ht="18.95" customHeight="1" x14ac:dyDescent="0.4">
      <c r="C22" s="373"/>
      <c r="D22" s="51">
        <v>6</v>
      </c>
      <c r="E22" s="52"/>
      <c r="F22" s="53"/>
      <c r="G22" s="54" t="str">
        <f>IF(ISERROR(VLOOKUP(E22,'ＡＮ室内機ﾃﾞｰﾀ（消さない）'!$A$1:$F$49,3,FALSE)),"",VLOOKUP(E22,'ＡＮ室内機ﾃﾞｰﾀ（消さない）'!$A$1:$F$49,3,FALSE))</f>
        <v/>
      </c>
      <c r="H22" s="54" t="str">
        <f t="shared" si="3"/>
        <v/>
      </c>
      <c r="I22" s="54" t="str">
        <f>IF(ISERROR(VLOOKUP(E22,'ＡＮ室内機ﾃﾞｰﾀ（消さない）'!$A$1:$F$49,4,FALSE)),"",VLOOKUP(E22,'ＡＮ室内機ﾃﾞｰﾀ（消さない）'!$A$1:$F$49,4,FALSE))</f>
        <v/>
      </c>
      <c r="J22" s="54" t="str">
        <f t="shared" si="2"/>
        <v/>
      </c>
      <c r="K22" s="55" t="str">
        <f>IF(ISERROR(IF($E$12=50,VLOOKUP(E22,'ＡＮ室内機ﾃﾞｰﾀ（消さない）'!$A$1:$F$49,5,FALSE),IF($E$12=60,VLOOKUP(E22,'ＡＮ室内機ﾃﾞｰﾀ（消さない）'!$A$1:$F$49,6,FALSE),""))),"",IF($E$12=50,VLOOKUP(E22,'ＡＮ室内機ﾃﾞｰﾀ（消さない）'!A$1:$F$49,5,FALSE),IF($E$12=60,VLOOKUP(E22,'ＡＮ室内機ﾃﾞｰﾀ（消さない）'!$A$1:$F$49,6,FALSE),"")))</f>
        <v/>
      </c>
      <c r="L22" s="56" t="str">
        <f t="shared" si="0"/>
        <v/>
      </c>
      <c r="M22" s="57"/>
      <c r="N22" s="58">
        <f t="shared" si="1"/>
        <v>0</v>
      </c>
    </row>
    <row r="23" spans="2:14" ht="18.95" customHeight="1" x14ac:dyDescent="0.4">
      <c r="C23" s="373"/>
      <c r="D23" s="51">
        <v>7</v>
      </c>
      <c r="E23" s="52"/>
      <c r="F23" s="53"/>
      <c r="G23" s="54" t="str">
        <f>IF(ISERROR(VLOOKUP(E23,'ＡＮ室内機ﾃﾞｰﾀ（消さない）'!$A$1:$F$49,3,FALSE)),"",VLOOKUP(E23,'ＡＮ室内機ﾃﾞｰﾀ（消さない）'!$A$1:$F$49,3,FALSE))</f>
        <v/>
      </c>
      <c r="H23" s="54" t="str">
        <f t="shared" si="3"/>
        <v/>
      </c>
      <c r="I23" s="54" t="str">
        <f>IF(ISERROR(VLOOKUP(E23,'ＡＮ室内機ﾃﾞｰﾀ（消さない）'!$A$1:$F$49,4,FALSE)),"",VLOOKUP(E23,'ＡＮ室内機ﾃﾞｰﾀ（消さない）'!$A$1:$F$49,4,FALSE))</f>
        <v/>
      </c>
      <c r="J23" s="54" t="str">
        <f t="shared" si="2"/>
        <v/>
      </c>
      <c r="K23" s="55" t="str">
        <f>IF(ISERROR(IF($E$12=50,VLOOKUP(E23,'ＡＮ室内機ﾃﾞｰﾀ（消さない）'!$A$1:$F$49,5,FALSE),IF($E$12=60,VLOOKUP(E23,'ＡＮ室内機ﾃﾞｰﾀ（消さない）'!$A$1:$F$49,6,FALSE),""))),"",IF($E$12=50,VLOOKUP(E23,'ＡＮ室内機ﾃﾞｰﾀ（消さない）'!A$1:$F$49,5,FALSE),IF($E$12=60,VLOOKUP(E23,'ＡＮ室内機ﾃﾞｰﾀ（消さない）'!$A$1:$F$49,6,FALSE),"")))</f>
        <v/>
      </c>
      <c r="L23" s="56" t="str">
        <f t="shared" si="0"/>
        <v/>
      </c>
      <c r="M23" s="57"/>
      <c r="N23" s="58">
        <f t="shared" si="1"/>
        <v>0</v>
      </c>
    </row>
    <row r="24" spans="2:14" ht="18.95" customHeight="1" x14ac:dyDescent="0.4">
      <c r="C24" s="373"/>
      <c r="D24" s="51">
        <v>8</v>
      </c>
      <c r="E24" s="52"/>
      <c r="F24" s="53"/>
      <c r="G24" s="54" t="str">
        <f>IF(ISERROR(VLOOKUP(E24,'ＡＮ室内機ﾃﾞｰﾀ（消さない）'!$A$1:$F$49,3,FALSE)),"",VLOOKUP(E24,'ＡＮ室内機ﾃﾞｰﾀ（消さない）'!$A$1:$F$49,3,FALSE))</f>
        <v/>
      </c>
      <c r="H24" s="54" t="str">
        <f t="shared" si="3"/>
        <v/>
      </c>
      <c r="I24" s="54" t="str">
        <f>IF(ISERROR(VLOOKUP(E24,'ＡＮ室内機ﾃﾞｰﾀ（消さない）'!$A$1:$F$49,4,FALSE)),"",VLOOKUP(E24,'ＡＮ室内機ﾃﾞｰﾀ（消さない）'!$A$1:$F$49,4,FALSE))</f>
        <v/>
      </c>
      <c r="J24" s="54" t="str">
        <f t="shared" si="2"/>
        <v/>
      </c>
      <c r="K24" s="55" t="str">
        <f>IF(ISERROR(IF($E$12=50,VLOOKUP(E24,'ＡＮ室内機ﾃﾞｰﾀ（消さない）'!$A$1:$F$49,5,FALSE),IF($E$12=60,VLOOKUP(E24,'ＡＮ室内機ﾃﾞｰﾀ（消さない）'!$A$1:$F$49,6,FALSE),""))),"",IF($E$12=50,VLOOKUP(E24,'ＡＮ室内機ﾃﾞｰﾀ（消さない）'!A$1:$F$49,5,FALSE),IF($E$12=60,VLOOKUP(E24,'ＡＮ室内機ﾃﾞｰﾀ（消さない）'!$A$1:$F$49,6,FALSE),"")))</f>
        <v/>
      </c>
      <c r="L24" s="56" t="str">
        <f t="shared" si="0"/>
        <v/>
      </c>
      <c r="M24" s="57"/>
      <c r="N24" s="58">
        <f t="shared" si="1"/>
        <v>0</v>
      </c>
    </row>
    <row r="25" spans="2:14" ht="18.95" customHeight="1" x14ac:dyDescent="0.4">
      <c r="C25" s="373"/>
      <c r="D25" s="51">
        <v>9</v>
      </c>
      <c r="E25" s="52"/>
      <c r="F25" s="53"/>
      <c r="G25" s="54" t="str">
        <f>IF(ISERROR(VLOOKUP(E25,'ＡＮ室内機ﾃﾞｰﾀ（消さない）'!$A$1:$F$49,3,FALSE)),"",VLOOKUP(E25,'ＡＮ室内機ﾃﾞｰﾀ（消さない）'!$A$1:$F$49,3,FALSE))</f>
        <v/>
      </c>
      <c r="H25" s="54" t="str">
        <f t="shared" si="3"/>
        <v/>
      </c>
      <c r="I25" s="54" t="str">
        <f>IF(ISERROR(VLOOKUP(E25,'ＡＮ室内機ﾃﾞｰﾀ（消さない）'!$A$1:$F$49,4,FALSE)),"",VLOOKUP(E25,'ＡＮ室内機ﾃﾞｰﾀ（消さない）'!$A$1:$F$49,4,FALSE))</f>
        <v/>
      </c>
      <c r="J25" s="54" t="str">
        <f t="shared" si="2"/>
        <v/>
      </c>
      <c r="K25" s="55" t="str">
        <f>IF(ISERROR(IF($E$12=50,VLOOKUP(E25,'ＡＮ室内機ﾃﾞｰﾀ（消さない）'!$A$1:$F$49,5,FALSE),IF($E$12=60,VLOOKUP(E25,'ＡＮ室内機ﾃﾞｰﾀ（消さない）'!$A$1:$F$49,6,FALSE),""))),"",IF($E$12=50,VLOOKUP(E25,'ＡＮ室内機ﾃﾞｰﾀ（消さない）'!A$1:$F$49,5,FALSE),IF($E$12=60,VLOOKUP(E25,'ＡＮ室内機ﾃﾞｰﾀ（消さない）'!$A$1:$F$49,6,FALSE),"")))</f>
        <v/>
      </c>
      <c r="L25" s="56" t="str">
        <f t="shared" si="0"/>
        <v/>
      </c>
      <c r="M25" s="57"/>
      <c r="N25" s="58">
        <f t="shared" si="1"/>
        <v>0</v>
      </c>
    </row>
    <row r="26" spans="2:14" ht="18.95" customHeight="1" x14ac:dyDescent="0.4">
      <c r="C26" s="373"/>
      <c r="D26" s="51">
        <v>10</v>
      </c>
      <c r="E26" s="52"/>
      <c r="F26" s="53"/>
      <c r="G26" s="54" t="str">
        <f>IF(ISERROR(VLOOKUP(E26,'ＡＮ室内機ﾃﾞｰﾀ（消さない）'!$A$1:$F$49,3,FALSE)),"",VLOOKUP(E26,'ＡＮ室内機ﾃﾞｰﾀ（消さない）'!$A$1:$F$49,3,FALSE))</f>
        <v/>
      </c>
      <c r="H26" s="54" t="str">
        <f t="shared" si="3"/>
        <v/>
      </c>
      <c r="I26" s="54" t="str">
        <f>IF(ISERROR(VLOOKUP(E26,'ＡＮ室内機ﾃﾞｰﾀ（消さない）'!$A$1:$F$49,4,FALSE)),"",VLOOKUP(E26,'ＡＮ室内機ﾃﾞｰﾀ（消さない）'!$A$1:$F$49,4,FALSE))</f>
        <v/>
      </c>
      <c r="J26" s="54" t="str">
        <f t="shared" si="2"/>
        <v/>
      </c>
      <c r="K26" s="55" t="str">
        <f>IF(ISERROR(IF($E$12=50,VLOOKUP(E26,'ＡＮ室内機ﾃﾞｰﾀ（消さない）'!$A$1:$F$49,5,FALSE),IF($E$12=60,VLOOKUP(E26,'ＡＮ室内機ﾃﾞｰﾀ（消さない）'!$A$1:$F$49,6,FALSE),""))),"",IF($E$12=50,VLOOKUP(E26,'ＡＮ室内機ﾃﾞｰﾀ（消さない）'!A$1:$F$49,5,FALSE),IF($E$12=60,VLOOKUP(E26,'ＡＮ室内機ﾃﾞｰﾀ（消さない）'!$A$1:$F$49,6,FALSE),"")))</f>
        <v/>
      </c>
      <c r="L26" s="56" t="str">
        <f t="shared" si="0"/>
        <v/>
      </c>
      <c r="M26" s="57"/>
      <c r="N26" s="58">
        <f t="shared" si="1"/>
        <v>0</v>
      </c>
    </row>
    <row r="27" spans="2:14" ht="18.95" customHeight="1" thickBot="1" x14ac:dyDescent="0.45">
      <c r="C27" s="374"/>
      <c r="D27" s="59">
        <v>11</v>
      </c>
      <c r="E27" s="60"/>
      <c r="F27" s="61"/>
      <c r="G27" s="62" t="str">
        <f>IF(ISERROR(VLOOKUP(E27,'ＡＮ室内機ﾃﾞｰﾀ（消さない）'!$A$1:$F$49,3,FALSE)),"",VLOOKUP(E27,'ＡＮ室内機ﾃﾞｰﾀ（消さない）'!$A$1:$F$49,3,FALSE))</f>
        <v/>
      </c>
      <c r="H27" s="62" t="str">
        <f t="shared" si="3"/>
        <v/>
      </c>
      <c r="I27" s="62" t="str">
        <f>IF(ISERROR(VLOOKUP(E27,'ＡＮ室内機ﾃﾞｰﾀ（消さない）'!$A$1:$F$49,4,FALSE)),"",VLOOKUP(E27,'ＡＮ室内機ﾃﾞｰﾀ（消さない）'!$A$1:$F$49,4,FALSE))</f>
        <v/>
      </c>
      <c r="J27" s="62" t="str">
        <f t="shared" si="2"/>
        <v/>
      </c>
      <c r="K27" s="63" t="str">
        <f>IF(ISERROR(IF($E$12=50,VLOOKUP(E27,'ＡＮ室内機ﾃﾞｰﾀ（消さない）'!$A$1:$F$49,5,FALSE),IF($E$12=60,VLOOKUP(E27,'ＡＮ室内機ﾃﾞｰﾀ（消さない）'!$A$1:$F$49,6,FALSE),""))),"",IF($E$12=50,VLOOKUP(E27,'ＡＮ室内機ﾃﾞｰﾀ（消さない）'!A$1:$F$49,5,FALSE),IF($E$12=60,VLOOKUP(E27,'ＡＮ室内機ﾃﾞｰﾀ（消さない）'!$A$1:$F$49,6,FALSE),"")))</f>
        <v/>
      </c>
      <c r="L27" s="64" t="str">
        <f t="shared" si="0"/>
        <v/>
      </c>
      <c r="M27" s="65"/>
      <c r="N27" s="66">
        <f t="shared" si="1"/>
        <v>0</v>
      </c>
    </row>
    <row r="28" spans="2:14" ht="20.25" customHeight="1" thickBot="1" x14ac:dyDescent="0.45">
      <c r="C28" s="67" t="s">
        <v>29</v>
      </c>
      <c r="D28" s="68"/>
      <c r="E28" s="69"/>
      <c r="F28" s="70">
        <f>SUM(F17:F27)</f>
        <v>0</v>
      </c>
      <c r="G28" s="71"/>
      <c r="H28" s="72">
        <f t="shared" ref="H28:J28" si="4">SUM(H17:H27)</f>
        <v>0</v>
      </c>
      <c r="I28" s="73"/>
      <c r="J28" s="74">
        <f t="shared" si="4"/>
        <v>0</v>
      </c>
      <c r="K28" s="75"/>
      <c r="L28" s="76">
        <f>SUM(L17:L27)</f>
        <v>0</v>
      </c>
      <c r="M28" s="76"/>
      <c r="N28" s="76">
        <f>SUM(N17:N27)</f>
        <v>0</v>
      </c>
    </row>
    <row r="29" spans="2:14" ht="9" customHeight="1" x14ac:dyDescent="0.4">
      <c r="C29" s="8"/>
    </row>
    <row r="30" spans="2:14" x14ac:dyDescent="0.4">
      <c r="B30" s="8" t="s">
        <v>30</v>
      </c>
      <c r="C30" s="8"/>
    </row>
    <row r="31" spans="2:14" x14ac:dyDescent="0.4">
      <c r="C31" s="8" t="s">
        <v>31</v>
      </c>
    </row>
    <row r="32" spans="2:14" x14ac:dyDescent="0.4">
      <c r="C32" s="375" t="s">
        <v>32</v>
      </c>
      <c r="D32" s="375"/>
      <c r="E32" s="375"/>
      <c r="F32" s="376" t="s">
        <v>33</v>
      </c>
      <c r="G32" s="376"/>
      <c r="H32" s="376"/>
      <c r="I32" s="376"/>
      <c r="J32" s="376"/>
      <c r="K32" s="77"/>
      <c r="L32" s="377" t="s">
        <v>34</v>
      </c>
      <c r="M32" s="378"/>
    </row>
    <row r="33" spans="3:15" x14ac:dyDescent="0.4">
      <c r="C33" s="379" t="s">
        <v>35</v>
      </c>
      <c r="D33" s="379"/>
      <c r="E33" s="379"/>
      <c r="F33" s="376" t="s">
        <v>36</v>
      </c>
      <c r="G33" s="376"/>
      <c r="H33" s="376"/>
      <c r="I33" s="376"/>
      <c r="J33" s="376"/>
      <c r="K33" s="77"/>
      <c r="L33" s="380" t="str">
        <f>IF(F28=0,"室内機接続可否情報入力",IF(F28&lt;4,"×",IF(F28&gt;11,"×","〇")))</f>
        <v>室内機接続可否情報入力</v>
      </c>
      <c r="M33" s="381"/>
    </row>
    <row r="34" spans="3:15" x14ac:dyDescent="0.4">
      <c r="C34" s="379" t="s">
        <v>37</v>
      </c>
      <c r="D34" s="379"/>
      <c r="E34" s="379"/>
      <c r="F34" s="379" t="s">
        <v>38</v>
      </c>
      <c r="G34" s="379"/>
      <c r="H34" s="379"/>
      <c r="I34" s="379"/>
      <c r="J34" s="379"/>
      <c r="K34" s="77"/>
      <c r="L34" s="380" t="str">
        <f>IF(H28=0,"室内機接続可否情報入力",IF(H28&lt;54,"×",IF(H28&gt;72.8,"×","〇")))</f>
        <v>室内機接続可否情報入力</v>
      </c>
      <c r="M34" s="381"/>
      <c r="O34" s="78"/>
    </row>
    <row r="35" spans="3:15" x14ac:dyDescent="0.4">
      <c r="C35" s="369" t="s">
        <v>39</v>
      </c>
      <c r="D35" s="369"/>
      <c r="E35" s="369"/>
      <c r="F35" s="79" t="str">
        <f>IF(ISERROR(VLOOKUP(E13, 'ANブレーカー容量別突入電流、消費電力値'!A1:D4,3,FALSE)),"",VLOOKUP(E13, 'ANブレーカー容量別突入電流、消費電力値'!A1:D4,3,FALSE))</f>
        <v/>
      </c>
      <c r="G35" s="80"/>
      <c r="H35" s="80" t="s">
        <v>40</v>
      </c>
      <c r="I35" s="81"/>
      <c r="J35" s="82"/>
      <c r="K35" s="83"/>
      <c r="L35" s="382" t="str">
        <f>IF(F35="","遮断機容量を入力",IF(J28=0,"室内機接続可否情報入力",IF(J28&lt;=F35,"〇","×")))</f>
        <v>遮断機容量を入力</v>
      </c>
      <c r="M35" s="383"/>
    </row>
    <row r="36" spans="3:15" x14ac:dyDescent="0.4">
      <c r="C36" s="369" t="s">
        <v>41</v>
      </c>
      <c r="D36" s="369"/>
      <c r="E36" s="369"/>
      <c r="F36" s="79" t="str">
        <f>IF(ISERROR(VLOOKUP(E13, 'ANブレーカー容量別突入電流、消費電力値'!A1:D4,4,FALSE)),"",VLOOKUP(E13, 'ANブレーカー容量別突入電流、消費電力値'!A1:D4,4,FALSE))</f>
        <v/>
      </c>
      <c r="G36" s="81"/>
      <c r="H36" s="80" t="s">
        <v>40</v>
      </c>
      <c r="I36" s="81"/>
      <c r="J36" s="82"/>
      <c r="K36" s="83"/>
      <c r="L36" s="370" t="str">
        <f>IF(F36="","遮断機容量を入力",IF(L28=0,"室内機接続可否情報もしくは周波数入力",IF(L28&lt;=F36,"〇","×")))</f>
        <v>遮断機容量を入力</v>
      </c>
      <c r="M36" s="371"/>
    </row>
    <row r="37" spans="3:15" ht="24" x14ac:dyDescent="0.4">
      <c r="C37" s="384" t="s">
        <v>30</v>
      </c>
      <c r="D37" s="385"/>
      <c r="E37" s="385"/>
      <c r="F37" s="385"/>
      <c r="G37" s="385"/>
      <c r="H37" s="385"/>
      <c r="I37" s="385"/>
      <c r="J37" s="386"/>
      <c r="K37" s="77"/>
      <c r="L37" s="387" t="str">
        <f>IF(COUNTIF(L33:M36,"〇")=4,"〇","×")</f>
        <v>×</v>
      </c>
      <c r="M37" s="388"/>
    </row>
    <row r="38" spans="3:15" x14ac:dyDescent="0.4">
      <c r="C38" s="84"/>
    </row>
    <row r="39" spans="3:15" x14ac:dyDescent="0.4">
      <c r="C39" s="8" t="s">
        <v>42</v>
      </c>
    </row>
    <row r="40" spans="3:15" x14ac:dyDescent="0.4">
      <c r="C40" s="389"/>
      <c r="D40" s="389"/>
      <c r="E40" s="389"/>
    </row>
    <row r="41" spans="3:15" x14ac:dyDescent="0.4">
      <c r="C41" s="390" t="s">
        <v>32</v>
      </c>
      <c r="D41" s="390"/>
      <c r="E41" s="390"/>
      <c r="F41" s="391" t="s">
        <v>33</v>
      </c>
      <c r="G41" s="391"/>
      <c r="H41" s="391"/>
      <c r="I41" s="391"/>
      <c r="J41" s="391"/>
      <c r="K41" s="77"/>
      <c r="L41" s="391" t="s">
        <v>34</v>
      </c>
      <c r="M41" s="391"/>
      <c r="N41" s="391"/>
    </row>
    <row r="42" spans="3:15" ht="72" customHeight="1" x14ac:dyDescent="0.4">
      <c r="C42" s="375" t="s">
        <v>43</v>
      </c>
      <c r="D42" s="375"/>
      <c r="E42" s="375"/>
      <c r="F42" s="392" t="s">
        <v>44</v>
      </c>
      <c r="G42" s="393"/>
      <c r="H42" s="393"/>
      <c r="I42" s="393"/>
      <c r="J42" s="393"/>
      <c r="K42" s="85"/>
      <c r="L42" s="394" t="str">
        <f>IF(L37="×","× 1.接続室内機仕様が×のため",IF(N28=0,"室内機接続可否情報入力",IF(N28&gt;56,'ＡＮ室内機情報など（消さない）'!H6,"〇")))</f>
        <v>× 1.接続室内機仕様が×のため</v>
      </c>
      <c r="M42" s="394"/>
      <c r="N42" s="394"/>
    </row>
    <row r="43" spans="3:15" ht="21" customHeight="1" x14ac:dyDescent="0.4">
      <c r="C43" s="81"/>
      <c r="D43" s="81"/>
      <c r="E43" s="81"/>
      <c r="F43" s="86"/>
      <c r="G43" s="87"/>
      <c r="H43" s="87"/>
      <c r="I43" s="87"/>
      <c r="J43" s="87"/>
      <c r="K43" s="88"/>
      <c r="L43" s="89"/>
      <c r="M43" s="89"/>
    </row>
    <row r="44" spans="3:15" ht="21" customHeight="1" thickBot="1" x14ac:dyDescent="0.45">
      <c r="C44" s="32"/>
      <c r="D44" s="32"/>
      <c r="E44" s="32"/>
      <c r="F44" s="86"/>
      <c r="G44" s="87"/>
      <c r="H44" s="87"/>
      <c r="I44" s="87"/>
      <c r="J44" s="87"/>
      <c r="K44" s="88"/>
      <c r="L44" s="89"/>
      <c r="M44" s="89"/>
    </row>
    <row r="45" spans="3:15" ht="64.5" customHeight="1" thickBot="1" x14ac:dyDescent="0.45">
      <c r="C45" s="395" t="s">
        <v>45</v>
      </c>
      <c r="D45" s="396"/>
      <c r="E45" s="397"/>
      <c r="F45" s="398" t="str">
        <f>IF(AND(L37="〇",L42="〇"),'ＡＮ室内機情報など（消さない）'!I6,IF(AND(L37="〇",L42='ＡＮ室内機情報など（消さない）'!H6),'ＡＮ室内機情報など（消さない）'!I7,"×"))</f>
        <v>×</v>
      </c>
      <c r="G45" s="398"/>
      <c r="H45" s="398"/>
      <c r="I45" s="398"/>
      <c r="J45" s="398"/>
      <c r="K45" s="398"/>
      <c r="L45" s="398"/>
      <c r="M45" s="398"/>
      <c r="N45" s="399"/>
    </row>
    <row r="46" spans="3:15" x14ac:dyDescent="0.4">
      <c r="C46" s="90"/>
      <c r="D46" s="90"/>
      <c r="E46" s="90"/>
    </row>
  </sheetData>
  <sheetProtection algorithmName="SHA-512" hashValue="hZ4hZFh0q1k1a7hngp3ZN+iUPGGy4C6/NqSzkwDapzCFSdaJsmdXQn1WgrGcXfEJ+Q6S7MbpS9LJ5zMfighczg==" saltValue="p/Nhgw1bNu7/71rW0/KfUA==" spinCount="100000" sheet="1" formatCells="0" selectLockedCells="1"/>
  <mergeCells count="31">
    <mergeCell ref="C42:E42"/>
    <mergeCell ref="F42:J42"/>
    <mergeCell ref="L42:N42"/>
    <mergeCell ref="C45:E45"/>
    <mergeCell ref="F45:N45"/>
    <mergeCell ref="C37:J37"/>
    <mergeCell ref="L37:M37"/>
    <mergeCell ref="C40:E40"/>
    <mergeCell ref="C41:E41"/>
    <mergeCell ref="F41:J41"/>
    <mergeCell ref="L41:N41"/>
    <mergeCell ref="C36:E36"/>
    <mergeCell ref="L36:M36"/>
    <mergeCell ref="C17:C27"/>
    <mergeCell ref="C32:E32"/>
    <mergeCell ref="F32:J32"/>
    <mergeCell ref="L32:M32"/>
    <mergeCell ref="C33:E33"/>
    <mergeCell ref="F33:J33"/>
    <mergeCell ref="L33:M33"/>
    <mergeCell ref="C34:E34"/>
    <mergeCell ref="F34:J34"/>
    <mergeCell ref="L34:M34"/>
    <mergeCell ref="C35:E35"/>
    <mergeCell ref="L35:M35"/>
    <mergeCell ref="C16:D16"/>
    <mergeCell ref="B3:F4"/>
    <mergeCell ref="M5:N5"/>
    <mergeCell ref="C12:D12"/>
    <mergeCell ref="H12:J12"/>
    <mergeCell ref="C13:D13"/>
  </mergeCells>
  <phoneticPr fontId="2"/>
  <conditionalFormatting sqref="E17:N27">
    <cfRule type="expression" dxfId="2" priority="1">
      <formula>AND($L$37="〇",$N$28&lt;=56,$M17="〇")</formula>
    </cfRule>
  </conditionalFormatting>
  <dataValidations count="6">
    <dataValidation type="list" allowBlank="1" showInputMessage="1" showErrorMessage="1" sqref="E17:E27">
      <formula1>室内機</formula1>
    </dataValidation>
    <dataValidation type="whole" allowBlank="1" showInputMessage="1" showErrorMessage="1" sqref="F17">
      <formula1>1</formula1>
      <formula2>11</formula2>
    </dataValidation>
    <dataValidation type="list" allowBlank="1" showInputMessage="1" showErrorMessage="1" sqref="E12">
      <formula1>周波数</formula1>
    </dataValidation>
    <dataValidation type="list" allowBlank="1" showInputMessage="1" showErrorMessage="1" sqref="E13">
      <formula1>遮断器</formula1>
    </dataValidation>
    <dataValidation type="list" allowBlank="1" showInputMessage="1" showErrorMessage="1" sqref="G11">
      <formula1>空調運転</formula1>
    </dataValidation>
    <dataValidation type="list" allowBlank="1" showInputMessage="1" showErrorMessage="1" sqref="M17:M27">
      <formula1>避難所利用</formula1>
    </dataValidation>
  </dataValidations>
  <pageMargins left="0.7" right="0.7" top="0.75" bottom="0.75" header="0.3" footer="0.3"/>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6"/>
  <sheetViews>
    <sheetView view="pageBreakPreview" zoomScaleNormal="100" zoomScaleSheetLayoutView="100" workbookViewId="0">
      <selection activeCell="E13" sqref="E13"/>
    </sheetView>
  </sheetViews>
  <sheetFormatPr defaultRowHeight="19.5" x14ac:dyDescent="0.4"/>
  <cols>
    <col min="1" max="1" width="0.875" style="2" customWidth="1"/>
    <col min="2" max="2" width="3.625" style="2" customWidth="1"/>
    <col min="3" max="3" width="4.875" style="2" customWidth="1"/>
    <col min="4" max="4" width="5.75" style="2" customWidth="1"/>
    <col min="5" max="5" width="16.625" style="2" customWidth="1"/>
    <col min="6" max="6" width="6.375" style="2" customWidth="1"/>
    <col min="7" max="7" width="9.375" style="2" hidden="1" customWidth="1"/>
    <col min="8" max="8" width="10.5" style="2" customWidth="1"/>
    <col min="9" max="9" width="11.5" style="2" hidden="1" customWidth="1"/>
    <col min="10" max="10" width="14" style="2" customWidth="1"/>
    <col min="11" max="11" width="11.5" style="2" hidden="1" customWidth="1"/>
    <col min="12" max="12" width="13.625" style="2" customWidth="1"/>
    <col min="13" max="13" width="12.875" style="2" customWidth="1"/>
    <col min="14" max="14" width="15.25" style="2" customWidth="1"/>
    <col min="15" max="15" width="0.75" style="2" customWidth="1"/>
    <col min="16" max="16384" width="9" style="2"/>
  </cols>
  <sheetData>
    <row r="1" spans="2:14" x14ac:dyDescent="0.4">
      <c r="B1" s="84" t="s">
        <v>214</v>
      </c>
    </row>
    <row r="3" spans="2:14" ht="14.25" customHeight="1" x14ac:dyDescent="0.4">
      <c r="B3" s="361" t="s">
        <v>0</v>
      </c>
      <c r="C3" s="361"/>
      <c r="D3" s="361"/>
      <c r="E3" s="361"/>
      <c r="F3" s="361"/>
      <c r="G3" s="1"/>
      <c r="H3" s="1"/>
    </row>
    <row r="4" spans="2:14" ht="14.25" customHeight="1" x14ac:dyDescent="0.4">
      <c r="B4" s="361"/>
      <c r="C4" s="361"/>
      <c r="D4" s="361"/>
      <c r="E4" s="361"/>
      <c r="F4" s="361"/>
      <c r="G4" s="1"/>
      <c r="H4" s="1"/>
    </row>
    <row r="5" spans="2:14" ht="16.5" customHeight="1" x14ac:dyDescent="0.4">
      <c r="B5" s="3" t="s">
        <v>1</v>
      </c>
      <c r="M5" s="362" t="s">
        <v>2</v>
      </c>
      <c r="N5" s="362"/>
    </row>
    <row r="6" spans="2:14" ht="16.5" customHeight="1" x14ac:dyDescent="0.4">
      <c r="B6" s="3" t="s">
        <v>3</v>
      </c>
      <c r="M6" s="112"/>
      <c r="N6" s="112"/>
    </row>
    <row r="7" spans="2:14" x14ac:dyDescent="0.4">
      <c r="M7" s="112"/>
      <c r="N7" s="112"/>
    </row>
    <row r="8" spans="2:14" ht="17.25" customHeight="1" x14ac:dyDescent="0.4">
      <c r="B8" s="5" t="s">
        <v>4</v>
      </c>
      <c r="C8" s="6"/>
      <c r="D8" s="6"/>
      <c r="E8" s="6"/>
      <c r="F8" s="6"/>
      <c r="G8" s="6"/>
      <c r="H8" s="6"/>
      <c r="I8" s="6"/>
      <c r="J8" s="6"/>
      <c r="K8" s="6"/>
      <c r="L8" s="6"/>
      <c r="M8" s="7"/>
      <c r="N8" s="6" t="s">
        <v>5</v>
      </c>
    </row>
    <row r="10" spans="2:14" ht="20.25" thickBot="1" x14ac:dyDescent="0.45">
      <c r="B10" s="8" t="s">
        <v>6</v>
      </c>
    </row>
    <row r="11" spans="2:14" ht="25.5" customHeight="1" thickBot="1" x14ac:dyDescent="0.45">
      <c r="C11" s="9" t="s">
        <v>7</v>
      </c>
      <c r="D11" s="10"/>
      <c r="E11" s="10"/>
      <c r="F11" s="10"/>
      <c r="G11" s="11"/>
      <c r="J11" s="12"/>
      <c r="L11" s="13" t="s">
        <v>8</v>
      </c>
    </row>
    <row r="12" spans="2:14" ht="21.75" customHeight="1" thickBot="1" x14ac:dyDescent="0.45">
      <c r="C12" s="363" t="s">
        <v>9</v>
      </c>
      <c r="D12" s="364"/>
      <c r="E12" s="14"/>
      <c r="F12" s="15" t="s">
        <v>10</v>
      </c>
      <c r="G12" s="16"/>
      <c r="H12" s="365"/>
      <c r="I12" s="366"/>
      <c r="J12" s="366"/>
      <c r="K12" s="17"/>
      <c r="L12" s="18"/>
      <c r="M12" s="19"/>
    </row>
    <row r="13" spans="2:14" ht="21.75" customHeight="1" thickBot="1" x14ac:dyDescent="0.45">
      <c r="C13" s="367" t="s">
        <v>11</v>
      </c>
      <c r="D13" s="368"/>
      <c r="E13" s="20"/>
      <c r="F13" s="21" t="s">
        <v>12</v>
      </c>
      <c r="G13" s="22"/>
      <c r="H13" s="23" t="s">
        <v>13</v>
      </c>
      <c r="I13" s="24"/>
      <c r="J13" s="25" t="str">
        <f>IF(ISERROR(VLOOKUP(E13,'ANブレーカー容量別突入電流、消費電力値'!A1:D4,2,FALSE)),"",(VLOOKUP(E13,'ANブレーカー容量別突入電流、消費電力値'!A1:D4,2,FALSE)))</f>
        <v/>
      </c>
      <c r="K13" s="26"/>
      <c r="L13" s="27" t="s">
        <v>14</v>
      </c>
    </row>
    <row r="14" spans="2:14" ht="12" customHeight="1" x14ac:dyDescent="0.4">
      <c r="C14" s="28" t="s">
        <v>15</v>
      </c>
      <c r="D14" s="29"/>
      <c r="E14" s="30"/>
      <c r="F14" s="30"/>
      <c r="G14" s="30"/>
      <c r="H14" s="30"/>
      <c r="I14" s="30"/>
      <c r="J14" s="31"/>
      <c r="K14" s="31"/>
      <c r="L14" s="31"/>
    </row>
    <row r="15" spans="2:14" ht="20.25" customHeight="1" thickBot="1" x14ac:dyDescent="0.45">
      <c r="C15" s="32" t="s">
        <v>16</v>
      </c>
      <c r="D15" s="33"/>
      <c r="E15" s="34"/>
      <c r="F15" s="34"/>
      <c r="G15" s="34"/>
      <c r="H15" s="34"/>
      <c r="I15" s="34"/>
      <c r="J15" s="35"/>
      <c r="K15" s="35"/>
      <c r="L15" s="35"/>
    </row>
    <row r="16" spans="2:14" ht="21.75" customHeight="1" thickBot="1" x14ac:dyDescent="0.45">
      <c r="C16" s="359" t="s">
        <v>17</v>
      </c>
      <c r="D16" s="360"/>
      <c r="E16" s="36" t="s">
        <v>18</v>
      </c>
      <c r="F16" s="37" t="s">
        <v>19</v>
      </c>
      <c r="G16" s="38" t="s">
        <v>20</v>
      </c>
      <c r="H16" s="39" t="s">
        <v>21</v>
      </c>
      <c r="I16" s="39" t="s">
        <v>22</v>
      </c>
      <c r="J16" s="40" t="s">
        <v>23</v>
      </c>
      <c r="K16" s="41" t="s">
        <v>24</v>
      </c>
      <c r="L16" s="42" t="s">
        <v>25</v>
      </c>
      <c r="M16" s="42" t="s">
        <v>26</v>
      </c>
      <c r="N16" s="42" t="s">
        <v>27</v>
      </c>
    </row>
    <row r="17" spans="2:14" ht="18.95" customHeight="1" x14ac:dyDescent="0.4">
      <c r="C17" s="372" t="s">
        <v>28</v>
      </c>
      <c r="D17" s="43">
        <v>1</v>
      </c>
      <c r="E17" s="261" t="s">
        <v>137</v>
      </c>
      <c r="F17" s="268">
        <v>3</v>
      </c>
      <c r="G17" s="269">
        <f>IF(ISERROR(VLOOKUP(E17,'ＡＮ室内機ﾃﾞｰﾀ（消さない）'!$A$1:$F$49,3,FALSE)),"",VLOOKUP(E17,'ＡＮ室内機ﾃﾞｰﾀ（消さない）'!$A$1:$F$49,3,FALSE))</f>
        <v>16</v>
      </c>
      <c r="H17" s="269">
        <f>IF(ISERROR(F17*G17),"",(F17*G17))</f>
        <v>48</v>
      </c>
      <c r="I17" s="269">
        <f>IF(ISERROR(VLOOKUP(E17,'ＡＮ室内機ﾃﾞｰﾀ（消さない）'!$A$1:$F$49,4,FALSE)),"",VLOOKUP(E17,'ＡＮ室内機ﾃﾞｰﾀ（消さない）'!$A$1:$F$49,4,FALSE))</f>
        <v>12.3</v>
      </c>
      <c r="J17" s="269">
        <f>IF(ISERROR(F17*I17),"",(F17*I17))</f>
        <v>36.900000000000006</v>
      </c>
      <c r="K17" s="270" t="str">
        <f>IF(ISERROR(IF($E$12=50,VLOOKUP(E17,'ＡＮ室内機ﾃﾞｰﾀ（消さない）'!$A$1:$F$49,5,FALSE),IF($E$12=60,VLOOKUP(E17,'ＡＮ室内機ﾃﾞｰﾀ（消さない）'!$A$1:$F$49,6,FALSE),""))),"",IF($E$12=50,VLOOKUP(E17,'ＡＮ室内機ﾃﾞｰﾀ（消さない）'!A$1:$F$49,5,FALSE),IF($E$12=60,VLOOKUP(E17,'ＡＮ室内機ﾃﾞｰﾀ（消さない）'!$A$1:$F$49,6,FALSE),"")))</f>
        <v/>
      </c>
      <c r="L17" s="271" t="str">
        <f>IF(ISERROR(F17*K17),"",(F17*K17))</f>
        <v/>
      </c>
      <c r="M17" s="272" t="s">
        <v>46</v>
      </c>
      <c r="N17" s="273">
        <f>IF(M17="〇",H17,0)</f>
        <v>48</v>
      </c>
    </row>
    <row r="18" spans="2:14" ht="18.95" customHeight="1" x14ac:dyDescent="0.4">
      <c r="C18" s="373"/>
      <c r="D18" s="111">
        <v>2</v>
      </c>
      <c r="E18" s="262"/>
      <c r="F18" s="263"/>
      <c r="G18" s="54" t="str">
        <f>IF(ISERROR(VLOOKUP(E18,'ＡＮ室内機ﾃﾞｰﾀ（消さない）'!$A$1:$F$49,3,FALSE)),"",VLOOKUP(E18,'ＡＮ室内機ﾃﾞｰﾀ（消さない）'!$A$1:$F$49,3,FALSE))</f>
        <v/>
      </c>
      <c r="H18" s="54" t="str">
        <f>IF(ISERROR(F18*G18),"",(F18*G18))</f>
        <v/>
      </c>
      <c r="I18" s="54" t="str">
        <f>IF(ISERROR(VLOOKUP(E18,'ＡＮ室内機ﾃﾞｰﾀ（消さない）'!$A$1:$F$49,4,FALSE)),"",VLOOKUP(E18,'ＡＮ室内機ﾃﾞｰﾀ（消さない）'!$A$1:$F$49,4,FALSE))</f>
        <v/>
      </c>
      <c r="J18" s="54" t="str">
        <f>IF(ISERROR(F18*I18),"",(F18*I18))</f>
        <v/>
      </c>
      <c r="K18" s="55" t="str">
        <f>IF(ISERROR(IF($E$12=50,VLOOKUP(E18,'ＡＮ室内機ﾃﾞｰﾀ（消さない）'!$A$1:$F$49,5,FALSE),IF($E$12=60,VLOOKUP(E18,'ＡＮ室内機ﾃﾞｰﾀ（消さない）'!$A$1:$F$49,6,FALSE),""))),"",IF($E$12=50,VLOOKUP(E18,'ＡＮ室内機ﾃﾞｰﾀ（消さない）'!A$1:$F$49,5,FALSE),IF($E$12=60,VLOOKUP(E18,'ＡＮ室内機ﾃﾞｰﾀ（消さない）'!$A$1:$F$49,6,FALSE),"")))</f>
        <v/>
      </c>
      <c r="L18" s="56" t="str">
        <f t="shared" ref="L18:L27" si="0">IF(ISERROR(F18*K18),"",(F18*K18))</f>
        <v/>
      </c>
      <c r="M18" s="266"/>
      <c r="N18" s="58">
        <f t="shared" ref="N18:N27" si="1">IF(M18="〇",H18,0)</f>
        <v>0</v>
      </c>
    </row>
    <row r="19" spans="2:14" ht="18.95" customHeight="1" x14ac:dyDescent="0.4">
      <c r="C19" s="373"/>
      <c r="D19" s="111">
        <v>3</v>
      </c>
      <c r="E19" s="262"/>
      <c r="F19" s="263"/>
      <c r="G19" s="54" t="str">
        <f>IF(ISERROR(VLOOKUP(E19,'ＡＮ室内機ﾃﾞｰﾀ（消さない）'!$A$1:$F$49,3,FALSE)),"",VLOOKUP(E19,'ＡＮ室内機ﾃﾞｰﾀ（消さない）'!$A$1:$F$49,3,FALSE))</f>
        <v/>
      </c>
      <c r="H19" s="54" t="str">
        <f>IF(ISERROR(F19*G19),"",(F19*G19))</f>
        <v/>
      </c>
      <c r="I19" s="54" t="str">
        <f>IF(ISERROR(VLOOKUP(E19,'ＡＮ室内機ﾃﾞｰﾀ（消さない）'!$A$1:$F$49,4,FALSE)),"",VLOOKUP(E19,'ＡＮ室内機ﾃﾞｰﾀ（消さない）'!$A$1:$F$49,4,FALSE))</f>
        <v/>
      </c>
      <c r="J19" s="54" t="str">
        <f t="shared" ref="J19:J27" si="2">IF(ISERROR(F19*I19),"",(F19*I19))</f>
        <v/>
      </c>
      <c r="K19" s="55" t="str">
        <f>IF(ISERROR(IF($E$12=50,VLOOKUP(E19,'ＡＮ室内機ﾃﾞｰﾀ（消さない）'!$A$1:$F$49,5,FALSE),IF($E$12=60,VLOOKUP(E19,'ＡＮ室内機ﾃﾞｰﾀ（消さない）'!$A$1:$F$49,6,FALSE),""))),"",IF($E$12=50,VLOOKUP(E19,'ＡＮ室内機ﾃﾞｰﾀ（消さない）'!A$1:$F$49,5,FALSE),IF($E$12=60,VLOOKUP(E19,'ＡＮ室内機ﾃﾞｰﾀ（消さない）'!$A$1:$F$49,6,FALSE),"")))</f>
        <v/>
      </c>
      <c r="L19" s="56" t="str">
        <f t="shared" si="0"/>
        <v/>
      </c>
      <c r="M19" s="266"/>
      <c r="N19" s="58">
        <f t="shared" si="1"/>
        <v>0</v>
      </c>
    </row>
    <row r="20" spans="2:14" ht="18.95" customHeight="1" x14ac:dyDescent="0.4">
      <c r="C20" s="373"/>
      <c r="D20" s="111">
        <v>4</v>
      </c>
      <c r="E20" s="262"/>
      <c r="F20" s="263"/>
      <c r="G20" s="54" t="str">
        <f>IF(ISERROR(VLOOKUP(E20,'ＡＮ室内機ﾃﾞｰﾀ（消さない）'!$A$1:$F$49,3,FALSE)),"",VLOOKUP(E20,'ＡＮ室内機ﾃﾞｰﾀ（消さない）'!$A$1:$F$49,3,FALSE))</f>
        <v/>
      </c>
      <c r="H20" s="54" t="str">
        <f t="shared" ref="H20:H27" si="3">IF(ISERROR(F20*G20),"",(F20*G20))</f>
        <v/>
      </c>
      <c r="I20" s="54" t="str">
        <f>IF(ISERROR(VLOOKUP(E20,'ＡＮ室内機ﾃﾞｰﾀ（消さない）'!$A$1:$F$49,4,FALSE)),"",VLOOKUP(E20,'ＡＮ室内機ﾃﾞｰﾀ（消さない）'!$A$1:$F$49,4,FALSE))</f>
        <v/>
      </c>
      <c r="J20" s="54" t="str">
        <f t="shared" si="2"/>
        <v/>
      </c>
      <c r="K20" s="55" t="str">
        <f>IF(ISERROR(IF($E$12=50,VLOOKUP(E20,'ＡＮ室内機ﾃﾞｰﾀ（消さない）'!$A$1:$F$49,5,FALSE),IF($E$12=60,VLOOKUP(E20,'ＡＮ室内機ﾃﾞｰﾀ（消さない）'!$A$1:$F$49,6,FALSE),""))),"",IF($E$12=50,VLOOKUP(E20,'ＡＮ室内機ﾃﾞｰﾀ（消さない）'!A$1:$F$49,5,FALSE),IF($E$12=60,VLOOKUP(E20,'ＡＮ室内機ﾃﾞｰﾀ（消さない）'!$A$1:$F$49,6,FALSE),"")))</f>
        <v/>
      </c>
      <c r="L20" s="56" t="str">
        <f t="shared" si="0"/>
        <v/>
      </c>
      <c r="M20" s="266"/>
      <c r="N20" s="58">
        <f t="shared" si="1"/>
        <v>0</v>
      </c>
    </row>
    <row r="21" spans="2:14" ht="18.95" customHeight="1" x14ac:dyDescent="0.4">
      <c r="C21" s="373"/>
      <c r="D21" s="111">
        <v>5</v>
      </c>
      <c r="E21" s="262"/>
      <c r="F21" s="263"/>
      <c r="G21" s="54" t="str">
        <f>IF(ISERROR(VLOOKUP(E21,'ＡＮ室内機ﾃﾞｰﾀ（消さない）'!$A$1:$F$49,3,FALSE)),"",VLOOKUP(E21,'ＡＮ室内機ﾃﾞｰﾀ（消さない）'!$A$1:$F$49,3,FALSE))</f>
        <v/>
      </c>
      <c r="H21" s="54" t="str">
        <f t="shared" si="3"/>
        <v/>
      </c>
      <c r="I21" s="54" t="str">
        <f>IF(ISERROR(VLOOKUP(E21,'ＡＮ室内機ﾃﾞｰﾀ（消さない）'!$A$1:$F$49,4,FALSE)),"",VLOOKUP(E21,'ＡＮ室内機ﾃﾞｰﾀ（消さない）'!$A$1:$F$49,4,FALSE))</f>
        <v/>
      </c>
      <c r="J21" s="54" t="str">
        <f t="shared" si="2"/>
        <v/>
      </c>
      <c r="K21" s="55" t="str">
        <f>IF(ISERROR(IF($E$12=50,VLOOKUP(E21,'ＡＮ室内機ﾃﾞｰﾀ（消さない）'!$A$1:$F$49,5,FALSE),IF($E$12=60,VLOOKUP(E21,'ＡＮ室内機ﾃﾞｰﾀ（消さない）'!$A$1:$F$49,6,FALSE),""))),"",IF($E$12=50,VLOOKUP(E21,'ＡＮ室内機ﾃﾞｰﾀ（消さない）'!A$1:$F$49,5,FALSE),IF($E$12=60,VLOOKUP(E21,'ＡＮ室内機ﾃﾞｰﾀ（消さない）'!$A$1:$F$49,6,FALSE),"")))</f>
        <v/>
      </c>
      <c r="L21" s="56" t="str">
        <f t="shared" si="0"/>
        <v/>
      </c>
      <c r="M21" s="266"/>
      <c r="N21" s="58">
        <f t="shared" si="1"/>
        <v>0</v>
      </c>
    </row>
    <row r="22" spans="2:14" ht="18.95" customHeight="1" x14ac:dyDescent="0.4">
      <c r="C22" s="373"/>
      <c r="D22" s="111">
        <v>6</v>
      </c>
      <c r="E22" s="262"/>
      <c r="F22" s="263"/>
      <c r="G22" s="54" t="str">
        <f>IF(ISERROR(VLOOKUP(E22,'ＡＮ室内機ﾃﾞｰﾀ（消さない）'!$A$1:$F$49,3,FALSE)),"",VLOOKUP(E22,'ＡＮ室内機ﾃﾞｰﾀ（消さない）'!$A$1:$F$49,3,FALSE))</f>
        <v/>
      </c>
      <c r="H22" s="54" t="str">
        <f t="shared" si="3"/>
        <v/>
      </c>
      <c r="I22" s="54" t="str">
        <f>IF(ISERROR(VLOOKUP(E22,'ＡＮ室内機ﾃﾞｰﾀ（消さない）'!$A$1:$F$49,4,FALSE)),"",VLOOKUP(E22,'ＡＮ室内機ﾃﾞｰﾀ（消さない）'!$A$1:$F$49,4,FALSE))</f>
        <v/>
      </c>
      <c r="J22" s="54" t="str">
        <f t="shared" si="2"/>
        <v/>
      </c>
      <c r="K22" s="55" t="str">
        <f>IF(ISERROR(IF($E$12=50,VLOOKUP(E22,'ＡＮ室内機ﾃﾞｰﾀ（消さない）'!$A$1:$F$49,5,FALSE),IF($E$12=60,VLOOKUP(E22,'ＡＮ室内機ﾃﾞｰﾀ（消さない）'!$A$1:$F$49,6,FALSE),""))),"",IF($E$12=50,VLOOKUP(E22,'ＡＮ室内機ﾃﾞｰﾀ（消さない）'!A$1:$F$49,5,FALSE),IF($E$12=60,VLOOKUP(E22,'ＡＮ室内機ﾃﾞｰﾀ（消さない）'!$A$1:$F$49,6,FALSE),"")))</f>
        <v/>
      </c>
      <c r="L22" s="56" t="str">
        <f t="shared" si="0"/>
        <v/>
      </c>
      <c r="M22" s="266"/>
      <c r="N22" s="58">
        <f t="shared" si="1"/>
        <v>0</v>
      </c>
    </row>
    <row r="23" spans="2:14" ht="18.95" customHeight="1" x14ac:dyDescent="0.4">
      <c r="C23" s="373"/>
      <c r="D23" s="111">
        <v>7</v>
      </c>
      <c r="E23" s="262"/>
      <c r="F23" s="263"/>
      <c r="G23" s="54" t="str">
        <f>IF(ISERROR(VLOOKUP(E23,'ＡＮ室内機ﾃﾞｰﾀ（消さない）'!$A$1:$F$49,3,FALSE)),"",VLOOKUP(E23,'ＡＮ室内機ﾃﾞｰﾀ（消さない）'!$A$1:$F$49,3,FALSE))</f>
        <v/>
      </c>
      <c r="H23" s="54" t="str">
        <f t="shared" si="3"/>
        <v/>
      </c>
      <c r="I23" s="54" t="str">
        <f>IF(ISERROR(VLOOKUP(E23,'ＡＮ室内機ﾃﾞｰﾀ（消さない）'!$A$1:$F$49,4,FALSE)),"",VLOOKUP(E23,'ＡＮ室内機ﾃﾞｰﾀ（消さない）'!$A$1:$F$49,4,FALSE))</f>
        <v/>
      </c>
      <c r="J23" s="54" t="str">
        <f t="shared" si="2"/>
        <v/>
      </c>
      <c r="K23" s="55" t="str">
        <f>IF(ISERROR(IF($E$12=50,VLOOKUP(E23,'ＡＮ室内機ﾃﾞｰﾀ（消さない）'!$A$1:$F$49,5,FALSE),IF($E$12=60,VLOOKUP(E23,'ＡＮ室内機ﾃﾞｰﾀ（消さない）'!$A$1:$F$49,6,FALSE),""))),"",IF($E$12=50,VLOOKUP(E23,'ＡＮ室内機ﾃﾞｰﾀ（消さない）'!A$1:$F$49,5,FALSE),IF($E$12=60,VLOOKUP(E23,'ＡＮ室内機ﾃﾞｰﾀ（消さない）'!$A$1:$F$49,6,FALSE),"")))</f>
        <v/>
      </c>
      <c r="L23" s="56" t="str">
        <f t="shared" si="0"/>
        <v/>
      </c>
      <c r="M23" s="266"/>
      <c r="N23" s="58">
        <f t="shared" si="1"/>
        <v>0</v>
      </c>
    </row>
    <row r="24" spans="2:14" ht="18.95" customHeight="1" x14ac:dyDescent="0.4">
      <c r="C24" s="373"/>
      <c r="D24" s="111">
        <v>8</v>
      </c>
      <c r="E24" s="262"/>
      <c r="F24" s="263"/>
      <c r="G24" s="54" t="str">
        <f>IF(ISERROR(VLOOKUP(E24,'ＡＮ室内機ﾃﾞｰﾀ（消さない）'!$A$1:$F$49,3,FALSE)),"",VLOOKUP(E24,'ＡＮ室内機ﾃﾞｰﾀ（消さない）'!$A$1:$F$49,3,FALSE))</f>
        <v/>
      </c>
      <c r="H24" s="54" t="str">
        <f t="shared" si="3"/>
        <v/>
      </c>
      <c r="I24" s="54" t="str">
        <f>IF(ISERROR(VLOOKUP(E24,'ＡＮ室内機ﾃﾞｰﾀ（消さない）'!$A$1:$F$49,4,FALSE)),"",VLOOKUP(E24,'ＡＮ室内機ﾃﾞｰﾀ（消さない）'!$A$1:$F$49,4,FALSE))</f>
        <v/>
      </c>
      <c r="J24" s="54" t="str">
        <f t="shared" si="2"/>
        <v/>
      </c>
      <c r="K24" s="55" t="str">
        <f>IF(ISERROR(IF($E$12=50,VLOOKUP(E24,'ＡＮ室内機ﾃﾞｰﾀ（消さない）'!$A$1:$F$49,5,FALSE),IF($E$12=60,VLOOKUP(E24,'ＡＮ室内機ﾃﾞｰﾀ（消さない）'!$A$1:$F$49,6,FALSE),""))),"",IF($E$12=50,VLOOKUP(E24,'ＡＮ室内機ﾃﾞｰﾀ（消さない）'!A$1:$F$49,5,FALSE),IF($E$12=60,VLOOKUP(E24,'ＡＮ室内機ﾃﾞｰﾀ（消さない）'!$A$1:$F$49,6,FALSE),"")))</f>
        <v/>
      </c>
      <c r="L24" s="56" t="str">
        <f t="shared" si="0"/>
        <v/>
      </c>
      <c r="M24" s="266"/>
      <c r="N24" s="58">
        <f t="shared" si="1"/>
        <v>0</v>
      </c>
    </row>
    <row r="25" spans="2:14" ht="18.95" customHeight="1" x14ac:dyDescent="0.4">
      <c r="C25" s="373"/>
      <c r="D25" s="111">
        <v>9</v>
      </c>
      <c r="E25" s="262"/>
      <c r="F25" s="263"/>
      <c r="G25" s="54" t="str">
        <f>IF(ISERROR(VLOOKUP(E25,'ＡＮ室内機ﾃﾞｰﾀ（消さない）'!$A$1:$F$49,3,FALSE)),"",VLOOKUP(E25,'ＡＮ室内機ﾃﾞｰﾀ（消さない）'!$A$1:$F$49,3,FALSE))</f>
        <v/>
      </c>
      <c r="H25" s="54" t="str">
        <f t="shared" si="3"/>
        <v/>
      </c>
      <c r="I25" s="54" t="str">
        <f>IF(ISERROR(VLOOKUP(E25,'ＡＮ室内機ﾃﾞｰﾀ（消さない）'!$A$1:$F$49,4,FALSE)),"",VLOOKUP(E25,'ＡＮ室内機ﾃﾞｰﾀ（消さない）'!$A$1:$F$49,4,FALSE))</f>
        <v/>
      </c>
      <c r="J25" s="54" t="str">
        <f t="shared" si="2"/>
        <v/>
      </c>
      <c r="K25" s="55" t="str">
        <f>IF(ISERROR(IF($E$12=50,VLOOKUP(E25,'ＡＮ室内機ﾃﾞｰﾀ（消さない）'!$A$1:$F$49,5,FALSE),IF($E$12=60,VLOOKUP(E25,'ＡＮ室内機ﾃﾞｰﾀ（消さない）'!$A$1:$F$49,6,FALSE),""))),"",IF($E$12=50,VLOOKUP(E25,'ＡＮ室内機ﾃﾞｰﾀ（消さない）'!A$1:$F$49,5,FALSE),IF($E$12=60,VLOOKUP(E25,'ＡＮ室内機ﾃﾞｰﾀ（消さない）'!$A$1:$F$49,6,FALSE),"")))</f>
        <v/>
      </c>
      <c r="L25" s="56" t="str">
        <f t="shared" si="0"/>
        <v/>
      </c>
      <c r="M25" s="266"/>
      <c r="N25" s="58">
        <f t="shared" si="1"/>
        <v>0</v>
      </c>
    </row>
    <row r="26" spans="2:14" ht="18.95" customHeight="1" x14ac:dyDescent="0.4">
      <c r="C26" s="373"/>
      <c r="D26" s="111">
        <v>10</v>
      </c>
      <c r="E26" s="262"/>
      <c r="F26" s="263"/>
      <c r="G26" s="54" t="str">
        <f>IF(ISERROR(VLOOKUP(E26,'ＡＮ室内機ﾃﾞｰﾀ（消さない）'!$A$1:$F$49,3,FALSE)),"",VLOOKUP(E26,'ＡＮ室内機ﾃﾞｰﾀ（消さない）'!$A$1:$F$49,3,FALSE))</f>
        <v/>
      </c>
      <c r="H26" s="54" t="str">
        <f t="shared" si="3"/>
        <v/>
      </c>
      <c r="I26" s="54" t="str">
        <f>IF(ISERROR(VLOOKUP(E26,'ＡＮ室内機ﾃﾞｰﾀ（消さない）'!$A$1:$F$49,4,FALSE)),"",VLOOKUP(E26,'ＡＮ室内機ﾃﾞｰﾀ（消さない）'!$A$1:$F$49,4,FALSE))</f>
        <v/>
      </c>
      <c r="J26" s="54" t="str">
        <f t="shared" si="2"/>
        <v/>
      </c>
      <c r="K26" s="55" t="str">
        <f>IF(ISERROR(IF($E$12=50,VLOOKUP(E26,'ＡＮ室内機ﾃﾞｰﾀ（消さない）'!$A$1:$F$49,5,FALSE),IF($E$12=60,VLOOKUP(E26,'ＡＮ室内機ﾃﾞｰﾀ（消さない）'!$A$1:$F$49,6,FALSE),""))),"",IF($E$12=50,VLOOKUP(E26,'ＡＮ室内機ﾃﾞｰﾀ（消さない）'!A$1:$F$49,5,FALSE),IF($E$12=60,VLOOKUP(E26,'ＡＮ室内機ﾃﾞｰﾀ（消さない）'!$A$1:$F$49,6,FALSE),"")))</f>
        <v/>
      </c>
      <c r="L26" s="56" t="str">
        <f t="shared" si="0"/>
        <v/>
      </c>
      <c r="M26" s="266"/>
      <c r="N26" s="58">
        <f t="shared" si="1"/>
        <v>0</v>
      </c>
    </row>
    <row r="27" spans="2:14" ht="18.95" customHeight="1" thickBot="1" x14ac:dyDescent="0.45">
      <c r="C27" s="374"/>
      <c r="D27" s="59">
        <v>11</v>
      </c>
      <c r="E27" s="264"/>
      <c r="F27" s="265"/>
      <c r="G27" s="62" t="str">
        <f>IF(ISERROR(VLOOKUP(E27,'ＡＮ室内機ﾃﾞｰﾀ（消さない）'!$A$1:$F$49,3,FALSE)),"",VLOOKUP(E27,'ＡＮ室内機ﾃﾞｰﾀ（消さない）'!$A$1:$F$49,3,FALSE))</f>
        <v/>
      </c>
      <c r="H27" s="62" t="str">
        <f t="shared" si="3"/>
        <v/>
      </c>
      <c r="I27" s="62" t="str">
        <f>IF(ISERROR(VLOOKUP(E27,'ＡＮ室内機ﾃﾞｰﾀ（消さない）'!$A$1:$F$49,4,FALSE)),"",VLOOKUP(E27,'ＡＮ室内機ﾃﾞｰﾀ（消さない）'!$A$1:$F$49,4,FALSE))</f>
        <v/>
      </c>
      <c r="J27" s="62" t="str">
        <f t="shared" si="2"/>
        <v/>
      </c>
      <c r="K27" s="63" t="str">
        <f>IF(ISERROR(IF($E$12=50,VLOOKUP(E27,'ＡＮ室内機ﾃﾞｰﾀ（消さない）'!$A$1:$F$49,5,FALSE),IF($E$12=60,VLOOKUP(E27,'ＡＮ室内機ﾃﾞｰﾀ（消さない）'!$A$1:$F$49,6,FALSE),""))),"",IF($E$12=50,VLOOKUP(E27,'ＡＮ室内機ﾃﾞｰﾀ（消さない）'!A$1:$F$49,5,FALSE),IF($E$12=60,VLOOKUP(E27,'ＡＮ室内機ﾃﾞｰﾀ（消さない）'!$A$1:$F$49,6,FALSE),"")))</f>
        <v/>
      </c>
      <c r="L27" s="64" t="str">
        <f t="shared" si="0"/>
        <v/>
      </c>
      <c r="M27" s="267"/>
      <c r="N27" s="66">
        <f t="shared" si="1"/>
        <v>0</v>
      </c>
    </row>
    <row r="28" spans="2:14" ht="20.25" customHeight="1" thickBot="1" x14ac:dyDescent="0.45">
      <c r="C28" s="67" t="s">
        <v>29</v>
      </c>
      <c r="D28" s="68"/>
      <c r="E28" s="69"/>
      <c r="F28" s="70">
        <f>SUM(F17:F27)</f>
        <v>3</v>
      </c>
      <c r="G28" s="71"/>
      <c r="H28" s="72">
        <f t="shared" ref="H28:J28" si="4">SUM(H17:H27)</f>
        <v>48</v>
      </c>
      <c r="I28" s="73"/>
      <c r="J28" s="74">
        <f t="shared" si="4"/>
        <v>36.900000000000006</v>
      </c>
      <c r="K28" s="75"/>
      <c r="L28" s="76">
        <f>SUM(L17:L27)</f>
        <v>0</v>
      </c>
      <c r="M28" s="76"/>
      <c r="N28" s="76">
        <f>SUM(N17:N27)</f>
        <v>48</v>
      </c>
    </row>
    <row r="29" spans="2:14" ht="9" customHeight="1" x14ac:dyDescent="0.4">
      <c r="C29" s="8"/>
    </row>
    <row r="30" spans="2:14" x14ac:dyDescent="0.4">
      <c r="B30" s="8" t="s">
        <v>30</v>
      </c>
      <c r="C30" s="8"/>
    </row>
    <row r="31" spans="2:14" x14ac:dyDescent="0.4">
      <c r="C31" s="8" t="s">
        <v>31</v>
      </c>
    </row>
    <row r="32" spans="2:14" x14ac:dyDescent="0.4">
      <c r="C32" s="375" t="s">
        <v>32</v>
      </c>
      <c r="D32" s="375"/>
      <c r="E32" s="375"/>
      <c r="F32" s="376" t="s">
        <v>33</v>
      </c>
      <c r="G32" s="376"/>
      <c r="H32" s="376"/>
      <c r="I32" s="376"/>
      <c r="J32" s="376"/>
      <c r="K32" s="77"/>
      <c r="L32" s="377" t="s">
        <v>34</v>
      </c>
      <c r="M32" s="378"/>
    </row>
    <row r="33" spans="3:15" x14ac:dyDescent="0.4">
      <c r="C33" s="379" t="s">
        <v>35</v>
      </c>
      <c r="D33" s="379"/>
      <c r="E33" s="379"/>
      <c r="F33" s="376" t="s">
        <v>138</v>
      </c>
      <c r="G33" s="376"/>
      <c r="H33" s="376"/>
      <c r="I33" s="376"/>
      <c r="J33" s="376"/>
      <c r="K33" s="77"/>
      <c r="L33" s="380" t="s">
        <v>86</v>
      </c>
      <c r="M33" s="381"/>
    </row>
    <row r="34" spans="3:15" ht="19.5" customHeight="1" x14ac:dyDescent="0.4">
      <c r="C34" s="379" t="s">
        <v>37</v>
      </c>
      <c r="D34" s="379"/>
      <c r="E34" s="379"/>
      <c r="F34" s="376" t="s">
        <v>139</v>
      </c>
      <c r="G34" s="376"/>
      <c r="H34" s="376"/>
      <c r="I34" s="376"/>
      <c r="J34" s="376"/>
      <c r="K34" s="77"/>
      <c r="L34" s="380" t="s">
        <v>86</v>
      </c>
      <c r="M34" s="381"/>
      <c r="O34" s="78"/>
    </row>
    <row r="35" spans="3:15" x14ac:dyDescent="0.4">
      <c r="C35" s="369" t="s">
        <v>39</v>
      </c>
      <c r="D35" s="369"/>
      <c r="E35" s="369"/>
      <c r="F35" s="376" t="s">
        <v>141</v>
      </c>
      <c r="G35" s="376"/>
      <c r="H35" s="376"/>
      <c r="I35" s="376"/>
      <c r="J35" s="376"/>
      <c r="K35" s="83"/>
      <c r="L35" s="382" t="s">
        <v>86</v>
      </c>
      <c r="M35" s="383"/>
    </row>
    <row r="36" spans="3:15" x14ac:dyDescent="0.4">
      <c r="C36" s="369" t="s">
        <v>41</v>
      </c>
      <c r="D36" s="369"/>
      <c r="E36" s="369"/>
      <c r="F36" s="376" t="s">
        <v>142</v>
      </c>
      <c r="G36" s="376"/>
      <c r="H36" s="376"/>
      <c r="I36" s="376"/>
      <c r="J36" s="376"/>
      <c r="K36" s="83"/>
      <c r="L36" s="370" t="s">
        <v>86</v>
      </c>
      <c r="M36" s="371"/>
    </row>
    <row r="37" spans="3:15" ht="24" x14ac:dyDescent="0.4">
      <c r="C37" s="384" t="s">
        <v>30</v>
      </c>
      <c r="D37" s="385"/>
      <c r="E37" s="385"/>
      <c r="F37" s="385"/>
      <c r="G37" s="385"/>
      <c r="H37" s="385"/>
      <c r="I37" s="385"/>
      <c r="J37" s="386"/>
      <c r="K37" s="77"/>
      <c r="L37" s="387" t="str">
        <f>IF(COUNTIF(L33:M36,"〇")=4,"〇","×")</f>
        <v>〇</v>
      </c>
      <c r="M37" s="388"/>
    </row>
    <row r="38" spans="3:15" x14ac:dyDescent="0.4">
      <c r="C38" s="84" t="s">
        <v>140</v>
      </c>
    </row>
    <row r="39" spans="3:15" x14ac:dyDescent="0.4">
      <c r="C39" s="8" t="s">
        <v>42</v>
      </c>
    </row>
    <row r="40" spans="3:15" x14ac:dyDescent="0.4">
      <c r="C40" s="389"/>
      <c r="D40" s="389"/>
      <c r="E40" s="389"/>
    </row>
    <row r="41" spans="3:15" x14ac:dyDescent="0.4">
      <c r="C41" s="390" t="s">
        <v>32</v>
      </c>
      <c r="D41" s="390"/>
      <c r="E41" s="390"/>
      <c r="F41" s="391" t="s">
        <v>33</v>
      </c>
      <c r="G41" s="391"/>
      <c r="H41" s="391"/>
      <c r="I41" s="391"/>
      <c r="J41" s="391"/>
      <c r="K41" s="77"/>
      <c r="L41" s="391" t="s">
        <v>34</v>
      </c>
      <c r="M41" s="391"/>
      <c r="N41" s="391"/>
    </row>
    <row r="42" spans="3:15" ht="72" customHeight="1" x14ac:dyDescent="0.4">
      <c r="C42" s="375" t="s">
        <v>43</v>
      </c>
      <c r="D42" s="375"/>
      <c r="E42" s="375"/>
      <c r="F42" s="392" t="s">
        <v>44</v>
      </c>
      <c r="G42" s="393"/>
      <c r="H42" s="393"/>
      <c r="I42" s="393"/>
      <c r="J42" s="393"/>
      <c r="K42" s="85"/>
      <c r="L42" s="394" t="str">
        <f>IF(L37="×","× 1.接続室内機仕様が×のため",IF(N28=0,"室内機接続可否情報入力",IF(N28&gt;56,'ＡＮ室内機情報など（消さない）'!H6,"〇")))</f>
        <v>〇</v>
      </c>
      <c r="M42" s="394"/>
      <c r="N42" s="394"/>
    </row>
    <row r="43" spans="3:15" ht="21" customHeight="1" x14ac:dyDescent="0.4">
      <c r="C43" s="81"/>
      <c r="D43" s="81"/>
      <c r="E43" s="81"/>
      <c r="F43" s="86"/>
      <c r="G43" s="87"/>
      <c r="H43" s="87"/>
      <c r="I43" s="87"/>
      <c r="J43" s="87"/>
      <c r="K43" s="88"/>
      <c r="L43" s="89"/>
      <c r="M43" s="89"/>
    </row>
    <row r="44" spans="3:15" ht="21" customHeight="1" thickBot="1" x14ac:dyDescent="0.45">
      <c r="C44" s="32"/>
      <c r="D44" s="32"/>
      <c r="E44" s="32"/>
      <c r="F44" s="86"/>
      <c r="G44" s="87"/>
      <c r="H44" s="87"/>
      <c r="I44" s="87"/>
      <c r="J44" s="87"/>
      <c r="K44" s="88"/>
      <c r="L44" s="89"/>
      <c r="M44" s="89"/>
    </row>
    <row r="45" spans="3:15" ht="64.5" customHeight="1" thickBot="1" x14ac:dyDescent="0.45">
      <c r="C45" s="395" t="s">
        <v>45</v>
      </c>
      <c r="D45" s="396"/>
      <c r="E45" s="397"/>
      <c r="F45" s="398" t="str">
        <f>IF(AND(L37="〇",L42="〇"),'ＡＮ室内機情報など（消さない）'!I6,IF(AND(L37="〇",L42='ＡＮ室内機情報など（消さない）'!H6),'ＡＮ室内機情報など（消さない）'!I7,"×"))</f>
        <v>〇　室内機入力欄の緑色ハッチングの室内機が補助対象予定。</v>
      </c>
      <c r="G45" s="398"/>
      <c r="H45" s="398"/>
      <c r="I45" s="398"/>
      <c r="J45" s="398"/>
      <c r="K45" s="398"/>
      <c r="L45" s="398"/>
      <c r="M45" s="398"/>
      <c r="N45" s="399"/>
    </row>
    <row r="46" spans="3:15" x14ac:dyDescent="0.4">
      <c r="C46" s="90"/>
      <c r="D46" s="90"/>
      <c r="E46" s="90"/>
    </row>
  </sheetData>
  <sheetProtection algorithmName="SHA-512" hashValue="+UdwfG+i2cuVsPWYIzcaIIphcSbEfGjoF2JSBXuFNdyEAXfBM3qvNgrm/mydrYq9hvM8eCrpkATlfQ629mVhWA==" saltValue="uYGuNHvPPEEG4iteM13vCA==" spinCount="100000" sheet="1" formatCells="0" selectLockedCells="1"/>
  <mergeCells count="33">
    <mergeCell ref="C42:E42"/>
    <mergeCell ref="F42:J42"/>
    <mergeCell ref="L42:N42"/>
    <mergeCell ref="C45:E45"/>
    <mergeCell ref="F45:N45"/>
    <mergeCell ref="C41:E41"/>
    <mergeCell ref="F41:J41"/>
    <mergeCell ref="L41:N41"/>
    <mergeCell ref="C34:E34"/>
    <mergeCell ref="F34:J34"/>
    <mergeCell ref="L34:M34"/>
    <mergeCell ref="C35:E35"/>
    <mergeCell ref="L35:M35"/>
    <mergeCell ref="C36:E36"/>
    <mergeCell ref="L36:M36"/>
    <mergeCell ref="F35:J35"/>
    <mergeCell ref="F36:J36"/>
    <mergeCell ref="C37:J37"/>
    <mergeCell ref="L37:M37"/>
    <mergeCell ref="C40:E40"/>
    <mergeCell ref="C17:C27"/>
    <mergeCell ref="C32:E32"/>
    <mergeCell ref="F32:J32"/>
    <mergeCell ref="L32:M32"/>
    <mergeCell ref="C33:E33"/>
    <mergeCell ref="F33:J33"/>
    <mergeCell ref="L33:M33"/>
    <mergeCell ref="C16:D16"/>
    <mergeCell ref="B3:F4"/>
    <mergeCell ref="M5:N5"/>
    <mergeCell ref="C12:D12"/>
    <mergeCell ref="H12:J12"/>
    <mergeCell ref="C13:D13"/>
  </mergeCells>
  <phoneticPr fontId="2"/>
  <conditionalFormatting sqref="E17:N27">
    <cfRule type="expression" dxfId="1" priority="1">
      <formula>AND($L$37="〇",$N$28&lt;=56,$M17="〇")</formula>
    </cfRule>
  </conditionalFormatting>
  <dataValidations count="6">
    <dataValidation type="list" allowBlank="1" showInputMessage="1" showErrorMessage="1" sqref="M17:M27">
      <formula1>避難所利用</formula1>
    </dataValidation>
    <dataValidation type="list" allowBlank="1" showInputMessage="1" showErrorMessage="1" sqref="G11">
      <formula1>空調運転</formula1>
    </dataValidation>
    <dataValidation type="list" allowBlank="1" showInputMessage="1" showErrorMessage="1" sqref="E13">
      <formula1>遮断器</formula1>
    </dataValidation>
    <dataValidation type="list" allowBlank="1" showInputMessage="1" showErrorMessage="1" sqref="E12">
      <formula1>周波数</formula1>
    </dataValidation>
    <dataValidation type="whole" allowBlank="1" showInputMessage="1" showErrorMessage="1" sqref="F17">
      <formula1>1</formula1>
      <formula2>11</formula2>
    </dataValidation>
    <dataValidation type="list" allowBlank="1" showInputMessage="1" showErrorMessage="1" sqref="E17:E27">
      <formula1>室内機</formula1>
    </dataValidation>
  </dataValidations>
  <pageMargins left="0.7" right="0.7" top="0.75" bottom="0.75" header="0.3" footer="0.3"/>
  <pageSetup paperSize="9" scale="7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O46"/>
  <sheetViews>
    <sheetView view="pageBreakPreview" zoomScaleNormal="100" zoomScaleSheetLayoutView="100" workbookViewId="0">
      <selection activeCell="O12" sqref="O12"/>
    </sheetView>
  </sheetViews>
  <sheetFormatPr defaultRowHeight="19.5" x14ac:dyDescent="0.4"/>
  <cols>
    <col min="1" max="1" width="1" style="2" customWidth="1"/>
    <col min="2" max="2" width="3.625" style="2" customWidth="1"/>
    <col min="3" max="3" width="4.875" style="2" customWidth="1"/>
    <col min="4" max="4" width="5.75" style="2" customWidth="1"/>
    <col min="5" max="5" width="16.625" style="2" customWidth="1"/>
    <col min="6" max="6" width="6.375" style="2" customWidth="1"/>
    <col min="7" max="7" width="9.375" style="2" hidden="1" customWidth="1"/>
    <col min="8" max="8" width="10.5" style="2" customWidth="1"/>
    <col min="9" max="9" width="11.5" style="2" hidden="1" customWidth="1"/>
    <col min="10" max="10" width="14" style="2" customWidth="1"/>
    <col min="11" max="11" width="11.5" style="2" hidden="1" customWidth="1"/>
    <col min="12" max="12" width="13.625" style="2" customWidth="1"/>
    <col min="13" max="13" width="12.875" style="2" customWidth="1"/>
    <col min="14" max="14" width="15.25" style="2" customWidth="1"/>
    <col min="15" max="15" width="1.125" style="2" customWidth="1"/>
    <col min="16" max="16384" width="9" style="2"/>
  </cols>
  <sheetData>
    <row r="1" spans="2:14" ht="16.5" customHeight="1" x14ac:dyDescent="0.4">
      <c r="B1" s="84" t="s">
        <v>214</v>
      </c>
    </row>
    <row r="2" spans="2:14" ht="16.5" customHeight="1" x14ac:dyDescent="0.4"/>
    <row r="3" spans="2:14" ht="14.25" customHeight="1" x14ac:dyDescent="0.4">
      <c r="B3" s="361" t="s">
        <v>0</v>
      </c>
      <c r="C3" s="361"/>
      <c r="D3" s="361"/>
      <c r="E3" s="361"/>
      <c r="F3" s="361"/>
      <c r="G3" s="1"/>
      <c r="H3" s="1"/>
    </row>
    <row r="4" spans="2:14" ht="14.25" customHeight="1" x14ac:dyDescent="0.4">
      <c r="B4" s="361"/>
      <c r="C4" s="361"/>
      <c r="D4" s="361"/>
      <c r="E4" s="361"/>
      <c r="F4" s="361"/>
      <c r="G4" s="1"/>
      <c r="H4" s="1"/>
    </row>
    <row r="5" spans="2:14" ht="16.5" customHeight="1" x14ac:dyDescent="0.4">
      <c r="B5" s="3" t="s">
        <v>1</v>
      </c>
      <c r="M5" s="362" t="s">
        <v>2</v>
      </c>
      <c r="N5" s="362"/>
    </row>
    <row r="6" spans="2:14" ht="16.5" customHeight="1" x14ac:dyDescent="0.4">
      <c r="B6" s="3" t="s">
        <v>3</v>
      </c>
      <c r="M6" s="4"/>
      <c r="N6" s="4"/>
    </row>
    <row r="7" spans="2:14" x14ac:dyDescent="0.4">
      <c r="M7" s="4"/>
      <c r="N7" s="4"/>
    </row>
    <row r="8" spans="2:14" ht="17.25" customHeight="1" x14ac:dyDescent="0.4">
      <c r="B8" s="5" t="s">
        <v>4</v>
      </c>
      <c r="C8" s="6"/>
      <c r="D8" s="6"/>
      <c r="E8" s="6"/>
      <c r="F8" s="6"/>
      <c r="G8" s="6"/>
      <c r="H8" s="6"/>
      <c r="I8" s="6"/>
      <c r="J8" s="6"/>
      <c r="K8" s="6"/>
      <c r="L8" s="6"/>
      <c r="M8" s="7">
        <v>3</v>
      </c>
      <c r="N8" s="6" t="s">
        <v>5</v>
      </c>
    </row>
    <row r="10" spans="2:14" ht="20.25" thickBot="1" x14ac:dyDescent="0.45">
      <c r="B10" s="8" t="s">
        <v>6</v>
      </c>
    </row>
    <row r="11" spans="2:14" ht="25.5" customHeight="1" thickBot="1" x14ac:dyDescent="0.45">
      <c r="C11" s="9" t="s">
        <v>7</v>
      </c>
      <c r="D11" s="10"/>
      <c r="E11" s="10"/>
      <c r="F11" s="10"/>
      <c r="G11" s="11"/>
      <c r="H11" s="91"/>
      <c r="J11" s="12"/>
      <c r="L11" s="13" t="s">
        <v>8</v>
      </c>
    </row>
    <row r="12" spans="2:14" ht="21.75" customHeight="1" thickBot="1" x14ac:dyDescent="0.45">
      <c r="C12" s="363" t="s">
        <v>9</v>
      </c>
      <c r="D12" s="364"/>
      <c r="E12" s="14">
        <v>50</v>
      </c>
      <c r="F12" s="15" t="s">
        <v>10</v>
      </c>
      <c r="G12" s="16"/>
      <c r="H12" s="365"/>
      <c r="I12" s="366"/>
      <c r="J12" s="366"/>
      <c r="K12" s="17"/>
      <c r="L12" s="18"/>
      <c r="M12" s="19"/>
    </row>
    <row r="13" spans="2:14" ht="21.75" customHeight="1" thickBot="1" x14ac:dyDescent="0.45">
      <c r="C13" s="367" t="s">
        <v>11</v>
      </c>
      <c r="D13" s="368"/>
      <c r="E13" s="20">
        <v>10</v>
      </c>
      <c r="F13" s="21" t="s">
        <v>12</v>
      </c>
      <c r="G13" s="22"/>
      <c r="H13" s="23" t="s">
        <v>13</v>
      </c>
      <c r="I13" s="24"/>
      <c r="J13" s="25">
        <f>IF(ISERROR(VLOOKUP(E13,'ANブレーカー容量別突入電流、消費電力値'!A1:D4,2,FALSE)),"",(VLOOKUP(E13,'ANブレーカー容量別突入電流、消費電力値'!A1:D4,2,FALSE)))</f>
        <v>1</v>
      </c>
      <c r="K13" s="26"/>
      <c r="L13" s="27" t="s">
        <v>14</v>
      </c>
    </row>
    <row r="14" spans="2:14" ht="12" customHeight="1" x14ac:dyDescent="0.4">
      <c r="C14" s="28" t="s">
        <v>15</v>
      </c>
      <c r="D14" s="29"/>
      <c r="E14" s="30"/>
      <c r="F14" s="30"/>
      <c r="G14" s="30"/>
      <c r="H14" s="30"/>
      <c r="I14" s="30"/>
      <c r="J14" s="31"/>
      <c r="K14" s="31"/>
      <c r="L14" s="31"/>
    </row>
    <row r="15" spans="2:14" ht="20.25" customHeight="1" thickBot="1" x14ac:dyDescent="0.45">
      <c r="C15" s="32" t="s">
        <v>16</v>
      </c>
      <c r="D15" s="33"/>
      <c r="E15" s="34"/>
      <c r="F15" s="34"/>
      <c r="G15" s="34"/>
      <c r="H15" s="34"/>
      <c r="I15" s="34"/>
      <c r="J15" s="35"/>
      <c r="K15" s="35"/>
      <c r="L15" s="35"/>
    </row>
    <row r="16" spans="2:14" ht="21.75" customHeight="1" thickBot="1" x14ac:dyDescent="0.45">
      <c r="C16" s="359" t="s">
        <v>17</v>
      </c>
      <c r="D16" s="360"/>
      <c r="E16" s="36" t="s">
        <v>18</v>
      </c>
      <c r="F16" s="37" t="s">
        <v>19</v>
      </c>
      <c r="G16" s="38" t="s">
        <v>20</v>
      </c>
      <c r="H16" s="39" t="s">
        <v>21</v>
      </c>
      <c r="I16" s="39" t="s">
        <v>22</v>
      </c>
      <c r="J16" s="40" t="s">
        <v>23</v>
      </c>
      <c r="K16" s="41" t="s">
        <v>24</v>
      </c>
      <c r="L16" s="42" t="s">
        <v>25</v>
      </c>
      <c r="M16" s="42" t="s">
        <v>26</v>
      </c>
      <c r="N16" s="42" t="s">
        <v>27</v>
      </c>
    </row>
    <row r="17" spans="2:14" ht="18.95" customHeight="1" x14ac:dyDescent="0.4">
      <c r="C17" s="372" t="s">
        <v>28</v>
      </c>
      <c r="D17" s="43">
        <v>1</v>
      </c>
      <c r="E17" s="44" t="s">
        <v>98</v>
      </c>
      <c r="F17" s="45">
        <v>1</v>
      </c>
      <c r="G17" s="46">
        <f>IF(ISERROR(VLOOKUP(E17,'ＡＮ室内機ﾃﾞｰﾀ（消さない）'!$A$1:$F$49,3,FALSE)),"",VLOOKUP(E17,'ＡＮ室内機ﾃﾞｰﾀ（消さない）'!$A$1:$F$49,3,FALSE))</f>
        <v>11.2</v>
      </c>
      <c r="H17" s="46">
        <f>IF(ISERROR(F17*G17),"",(F17*G17))</f>
        <v>11.2</v>
      </c>
      <c r="I17" s="46">
        <f>IF(ISERROR(VLOOKUP(E17,'ＡＮ室内機ﾃﾞｰﾀ（消さない）'!$A$1:$F$49,4,FALSE)),"",VLOOKUP(E17,'ＡＮ室内機ﾃﾞｰﾀ（消さない）'!$A$1:$F$49,4,FALSE))</f>
        <v>3.8</v>
      </c>
      <c r="J17" s="46">
        <f>IF(ISERROR(F17*I17),"",(F17*I17))</f>
        <v>3.8</v>
      </c>
      <c r="K17" s="47">
        <f>IF(ISERROR(IF($E$12=50,VLOOKUP(E17,'ＡＮ室内機ﾃﾞｰﾀ（消さない）'!$A$1:$F$49,5,FALSE),IF($E$12=60,VLOOKUP(E17,'ＡＮ室内機ﾃﾞｰﾀ（消さない）'!$A$1:$F$49,6,FALSE),""))),"",IF($E$12=50,VLOOKUP(E17,'ＡＮ室内機ﾃﾞｰﾀ（消さない）'!A$1:$F$49,5,FALSE),IF($E$12=60,VLOOKUP(E17,'ＡＮ室内機ﾃﾞｰﾀ（消さない）'!$A$1:$F$49,6,FALSE),"")))</f>
        <v>1.1000000000000001</v>
      </c>
      <c r="L17" s="48">
        <f>IF(ISERROR(F17*K17),"",(F17*K17))</f>
        <v>1.1000000000000001</v>
      </c>
      <c r="M17" s="49" t="s">
        <v>46</v>
      </c>
      <c r="N17" s="50">
        <f>IF(M17="〇",H17,0)</f>
        <v>11.2</v>
      </c>
    </row>
    <row r="18" spans="2:14" ht="18.95" customHeight="1" x14ac:dyDescent="0.4">
      <c r="C18" s="373"/>
      <c r="D18" s="51">
        <v>2</v>
      </c>
      <c r="E18" s="52" t="s">
        <v>121</v>
      </c>
      <c r="F18" s="53">
        <v>3</v>
      </c>
      <c r="G18" s="54">
        <f>IF(ISERROR(VLOOKUP(E18,'ＡＮ室内機ﾃﾞｰﾀ（消さない）'!$A$1:$F$49,3,FALSE)),"",VLOOKUP(E18,'ＡＮ室内機ﾃﾞｰﾀ（消さない）'!$A$1:$F$49,3,FALSE))</f>
        <v>7.1</v>
      </c>
      <c r="H18" s="54">
        <f>IF(ISERROR(F18*G18),"",(F18*G18))</f>
        <v>21.299999999999997</v>
      </c>
      <c r="I18" s="54">
        <f>IF(ISERROR(VLOOKUP(E18,'ＡＮ室内機ﾃﾞｰﾀ（消さない）'!$A$1:$F$49,4,FALSE)),"",VLOOKUP(E18,'ＡＮ室内機ﾃﾞｰﾀ（消さない）'!$A$1:$F$49,4,FALSE))</f>
        <v>3.8</v>
      </c>
      <c r="J18" s="54">
        <f>IF(ISERROR(F18*I18),"",(F18*I18))</f>
        <v>11.399999999999999</v>
      </c>
      <c r="K18" s="55">
        <f>IF(ISERROR(IF($E$12=50,VLOOKUP(E18,'ＡＮ室内機ﾃﾞｰﾀ（消さない）'!$A$1:$F$49,5,FALSE),IF($E$12=60,VLOOKUP(E18,'ＡＮ室内機ﾃﾞｰﾀ（消さない）'!$A$1:$F$49,6,FALSE),""))),"",IF($E$12=50,VLOOKUP(E18,'ＡＮ室内機ﾃﾞｰﾀ（消さない）'!A$1:$F$49,5,FALSE),IF($E$12=60,VLOOKUP(E18,'ＡＮ室内機ﾃﾞｰﾀ（消さない）'!$A$1:$F$49,6,FALSE),"")))</f>
        <v>0.4</v>
      </c>
      <c r="L18" s="56">
        <f t="shared" ref="L18:L27" si="0">IF(ISERROR(F18*K18),"",(F18*K18))</f>
        <v>1.2000000000000002</v>
      </c>
      <c r="M18" s="57" t="s">
        <v>46</v>
      </c>
      <c r="N18" s="58">
        <f t="shared" ref="N18:N27" si="1">IF(M18="〇",H18,0)</f>
        <v>21.299999999999997</v>
      </c>
    </row>
    <row r="19" spans="2:14" ht="18.95" customHeight="1" x14ac:dyDescent="0.4">
      <c r="C19" s="373"/>
      <c r="D19" s="51">
        <v>3</v>
      </c>
      <c r="E19" s="52" t="s">
        <v>136</v>
      </c>
      <c r="F19" s="53">
        <v>3</v>
      </c>
      <c r="G19" s="54">
        <f>IF(ISERROR(VLOOKUP(E19,'ＡＮ室内機ﾃﾞｰﾀ（消さない）'!$A$1:$F$49,3,FALSE)),"",VLOOKUP(E19,'ＡＮ室内機ﾃﾞｰﾀ（消さない）'!$A$1:$F$49,3,FALSE))</f>
        <v>7.1</v>
      </c>
      <c r="H19" s="54">
        <f>IF(ISERROR(F19*G19),"",(F19*G19))</f>
        <v>21.299999999999997</v>
      </c>
      <c r="I19" s="54">
        <f>IF(ISERROR(VLOOKUP(E19,'ＡＮ室内機ﾃﾞｰﾀ（消さない）'!$A$1:$F$49,4,FALSE)),"",VLOOKUP(E19,'ＡＮ室内機ﾃﾞｰﾀ（消さない）'!$A$1:$F$49,4,FALSE))</f>
        <v>3.8</v>
      </c>
      <c r="J19" s="54">
        <f t="shared" ref="J19:J27" si="2">IF(ISERROR(F19*I19),"",(F19*I19))</f>
        <v>11.399999999999999</v>
      </c>
      <c r="K19" s="55">
        <f>IF(ISERROR(IF($E$12=50,VLOOKUP(E19,'ＡＮ室内機ﾃﾞｰﾀ（消さない）'!$A$1:$F$49,5,FALSE),IF($E$12=60,VLOOKUP(E19,'ＡＮ室内機ﾃﾞｰﾀ（消さない）'!$A$1:$F$49,6,FALSE),""))),"",IF($E$12=50,VLOOKUP(E19,'ＡＮ室内機ﾃﾞｰﾀ（消さない）'!A$1:$F$49,5,FALSE),IF($E$12=60,VLOOKUP(E19,'ＡＮ室内機ﾃﾞｰﾀ（消さない）'!$A$1:$F$49,6,FALSE),"")))</f>
        <v>0.6</v>
      </c>
      <c r="L19" s="56">
        <f t="shared" si="0"/>
        <v>1.7999999999999998</v>
      </c>
      <c r="M19" s="57" t="s">
        <v>46</v>
      </c>
      <c r="N19" s="58">
        <f t="shared" si="1"/>
        <v>21.299999999999997</v>
      </c>
    </row>
    <row r="20" spans="2:14" ht="18.95" customHeight="1" x14ac:dyDescent="0.4">
      <c r="C20" s="373"/>
      <c r="D20" s="51">
        <v>4</v>
      </c>
      <c r="E20" s="52" t="s">
        <v>124</v>
      </c>
      <c r="F20" s="53">
        <v>1</v>
      </c>
      <c r="G20" s="54">
        <f>IF(ISERROR(VLOOKUP(E20,'ＡＮ室内機ﾃﾞｰﾀ（消さない）'!$A$1:$F$49,3,FALSE)),"",VLOOKUP(E20,'ＡＮ室内機ﾃﾞｰﾀ（消さない）'!$A$1:$F$49,3,FALSE))</f>
        <v>9</v>
      </c>
      <c r="H20" s="54">
        <f t="shared" ref="H20:H27" si="3">IF(ISERROR(F20*G20),"",(F20*G20))</f>
        <v>9</v>
      </c>
      <c r="I20" s="54">
        <f>IF(ISERROR(VLOOKUP(E20,'ＡＮ室内機ﾃﾞｰﾀ（消さない）'!$A$1:$F$49,4,FALSE)),"",VLOOKUP(E20,'ＡＮ室内機ﾃﾞｰﾀ（消さない）'!$A$1:$F$49,4,FALSE))</f>
        <v>3.8</v>
      </c>
      <c r="J20" s="54">
        <f t="shared" si="2"/>
        <v>3.8</v>
      </c>
      <c r="K20" s="55">
        <f>IF(ISERROR(IF($E$12=50,VLOOKUP(E20,'ＡＮ室内機ﾃﾞｰﾀ（消さない）'!$A$1:$F$49,5,FALSE),IF($E$12=60,VLOOKUP(E20,'ＡＮ室内機ﾃﾞｰﾀ（消さない）'!$A$1:$F$49,6,FALSE),""))),"",IF($E$12=50,VLOOKUP(E20,'ＡＮ室内機ﾃﾞｰﾀ（消さない）'!A$1:$F$49,5,FALSE),IF($E$12=60,VLOOKUP(E20,'ＡＮ室内機ﾃﾞｰﾀ（消さない）'!$A$1:$F$49,6,FALSE),"")))</f>
        <v>0.8</v>
      </c>
      <c r="L20" s="56">
        <f t="shared" si="0"/>
        <v>0.8</v>
      </c>
      <c r="M20" s="57" t="s">
        <v>47</v>
      </c>
      <c r="N20" s="58">
        <f t="shared" si="1"/>
        <v>0</v>
      </c>
    </row>
    <row r="21" spans="2:14" ht="18.95" customHeight="1" x14ac:dyDescent="0.4">
      <c r="C21" s="373"/>
      <c r="D21" s="51">
        <v>5</v>
      </c>
      <c r="E21" s="52" t="s">
        <v>102</v>
      </c>
      <c r="F21" s="53">
        <v>1</v>
      </c>
      <c r="G21" s="54">
        <f>IF(ISERROR(VLOOKUP(E21,'ＡＮ室内機ﾃﾞｰﾀ（消さない）'!$A$1:$F$49,3,FALSE)),"",VLOOKUP(E21,'ＡＮ室内機ﾃﾞｰﾀ（消さない）'!$A$1:$F$49,3,FALSE))</f>
        <v>4.5</v>
      </c>
      <c r="H21" s="54">
        <f t="shared" si="3"/>
        <v>4.5</v>
      </c>
      <c r="I21" s="54">
        <f>IF(ISERROR(VLOOKUP(E21,'ＡＮ室内機ﾃﾞｰﾀ（消さない）'!$A$1:$F$49,4,FALSE)),"",VLOOKUP(E21,'ＡＮ室内機ﾃﾞｰﾀ（消さない）'!$A$1:$F$49,4,FALSE))</f>
        <v>3.8</v>
      </c>
      <c r="J21" s="54">
        <f t="shared" si="2"/>
        <v>3.8</v>
      </c>
      <c r="K21" s="55">
        <f>IF(ISERROR(IF($E$12=50,VLOOKUP(E21,'ＡＮ室内機ﾃﾞｰﾀ（消さない）'!$A$1:$F$49,5,FALSE),IF($E$12=60,VLOOKUP(E21,'ＡＮ室内機ﾃﾞｰﾀ（消さない）'!$A$1:$F$49,6,FALSE),""))),"",IF($E$12=50,VLOOKUP(E21,'ＡＮ室内機ﾃﾞｰﾀ（消さない）'!A$1:$F$49,5,FALSE),IF($E$12=60,VLOOKUP(E21,'ＡＮ室内機ﾃﾞｰﾀ（消さない）'!$A$1:$F$49,6,FALSE),"")))</f>
        <v>0.3</v>
      </c>
      <c r="L21" s="56">
        <f t="shared" si="0"/>
        <v>0.3</v>
      </c>
      <c r="M21" s="57" t="s">
        <v>47</v>
      </c>
      <c r="N21" s="58">
        <f t="shared" si="1"/>
        <v>0</v>
      </c>
    </row>
    <row r="22" spans="2:14" ht="18.95" customHeight="1" x14ac:dyDescent="0.4">
      <c r="C22" s="373"/>
      <c r="D22" s="51">
        <v>6</v>
      </c>
      <c r="E22" s="52"/>
      <c r="F22" s="53"/>
      <c r="G22" s="54" t="str">
        <f>IF(ISERROR(VLOOKUP(E22,'ＡＮ室内機ﾃﾞｰﾀ（消さない）'!$A$1:$F$49,3,FALSE)),"",VLOOKUP(E22,'ＡＮ室内機ﾃﾞｰﾀ（消さない）'!$A$1:$F$49,3,FALSE))</f>
        <v/>
      </c>
      <c r="H22" s="54" t="str">
        <f t="shared" si="3"/>
        <v/>
      </c>
      <c r="I22" s="54" t="str">
        <f>IF(ISERROR(VLOOKUP(E22,'ＡＮ室内機ﾃﾞｰﾀ（消さない）'!$A$1:$F$49,4,FALSE)),"",VLOOKUP(E22,'ＡＮ室内機ﾃﾞｰﾀ（消さない）'!$A$1:$F$49,4,FALSE))</f>
        <v/>
      </c>
      <c r="J22" s="54" t="str">
        <f t="shared" si="2"/>
        <v/>
      </c>
      <c r="K22" s="55" t="str">
        <f>IF(ISERROR(IF($E$12=50,VLOOKUP(E22,'ＡＮ室内機ﾃﾞｰﾀ（消さない）'!$A$1:$F$49,5,FALSE),IF($E$12=60,VLOOKUP(E22,'ＡＮ室内機ﾃﾞｰﾀ（消さない）'!$A$1:$F$49,6,FALSE),""))),"",IF($E$12=50,VLOOKUP(E22,'ＡＮ室内機ﾃﾞｰﾀ（消さない）'!A$1:$F$49,5,FALSE),IF($E$12=60,VLOOKUP(E22,'ＡＮ室内機ﾃﾞｰﾀ（消さない）'!$A$1:$F$49,6,FALSE),"")))</f>
        <v/>
      </c>
      <c r="L22" s="56" t="str">
        <f t="shared" si="0"/>
        <v/>
      </c>
      <c r="M22" s="57"/>
      <c r="N22" s="58">
        <f t="shared" si="1"/>
        <v>0</v>
      </c>
    </row>
    <row r="23" spans="2:14" ht="18.95" customHeight="1" x14ac:dyDescent="0.4">
      <c r="C23" s="373"/>
      <c r="D23" s="51">
        <v>7</v>
      </c>
      <c r="E23" s="52"/>
      <c r="F23" s="53"/>
      <c r="G23" s="54" t="str">
        <f>IF(ISERROR(VLOOKUP(E23,'ＡＮ室内機ﾃﾞｰﾀ（消さない）'!$A$1:$F$49,3,FALSE)),"",VLOOKUP(E23,'ＡＮ室内機ﾃﾞｰﾀ（消さない）'!$A$1:$F$49,3,FALSE))</f>
        <v/>
      </c>
      <c r="H23" s="54" t="str">
        <f t="shared" si="3"/>
        <v/>
      </c>
      <c r="I23" s="54" t="str">
        <f>IF(ISERROR(VLOOKUP(E23,'ＡＮ室内機ﾃﾞｰﾀ（消さない）'!$A$1:$F$49,4,FALSE)),"",VLOOKUP(E23,'ＡＮ室内機ﾃﾞｰﾀ（消さない）'!$A$1:$F$49,4,FALSE))</f>
        <v/>
      </c>
      <c r="J23" s="54" t="str">
        <f t="shared" si="2"/>
        <v/>
      </c>
      <c r="K23" s="55" t="str">
        <f>IF(ISERROR(IF($E$12=50,VLOOKUP(E23,'ＡＮ室内機ﾃﾞｰﾀ（消さない）'!$A$1:$F$49,5,FALSE),IF($E$12=60,VLOOKUP(E23,'ＡＮ室内機ﾃﾞｰﾀ（消さない）'!$A$1:$F$49,6,FALSE),""))),"",IF($E$12=50,VLOOKUP(E23,'ＡＮ室内機ﾃﾞｰﾀ（消さない）'!A$1:$F$49,5,FALSE),IF($E$12=60,VLOOKUP(E23,'ＡＮ室内機ﾃﾞｰﾀ（消さない）'!$A$1:$F$49,6,FALSE),"")))</f>
        <v/>
      </c>
      <c r="L23" s="56" t="str">
        <f t="shared" si="0"/>
        <v/>
      </c>
      <c r="M23" s="57"/>
      <c r="N23" s="58">
        <f t="shared" si="1"/>
        <v>0</v>
      </c>
    </row>
    <row r="24" spans="2:14" ht="18.95" customHeight="1" x14ac:dyDescent="0.4">
      <c r="C24" s="373"/>
      <c r="D24" s="51">
        <v>8</v>
      </c>
      <c r="E24" s="52"/>
      <c r="F24" s="53"/>
      <c r="G24" s="54" t="str">
        <f>IF(ISERROR(VLOOKUP(E24,'ＡＮ室内機ﾃﾞｰﾀ（消さない）'!$A$1:$F$49,3,FALSE)),"",VLOOKUP(E24,'ＡＮ室内機ﾃﾞｰﾀ（消さない）'!$A$1:$F$49,3,FALSE))</f>
        <v/>
      </c>
      <c r="H24" s="54" t="str">
        <f t="shared" si="3"/>
        <v/>
      </c>
      <c r="I24" s="54" t="str">
        <f>IF(ISERROR(VLOOKUP(E24,'ＡＮ室内機ﾃﾞｰﾀ（消さない）'!$A$1:$F$49,4,FALSE)),"",VLOOKUP(E24,'ＡＮ室内機ﾃﾞｰﾀ（消さない）'!$A$1:$F$49,4,FALSE))</f>
        <v/>
      </c>
      <c r="J24" s="54" t="str">
        <f t="shared" si="2"/>
        <v/>
      </c>
      <c r="K24" s="55" t="str">
        <f>IF(ISERROR(IF($E$12=50,VLOOKUP(E24,'ＡＮ室内機ﾃﾞｰﾀ（消さない）'!$A$1:$F$49,5,FALSE),IF($E$12=60,VLOOKUP(E24,'ＡＮ室内機ﾃﾞｰﾀ（消さない）'!$A$1:$F$49,6,FALSE),""))),"",IF($E$12=50,VLOOKUP(E24,'ＡＮ室内機ﾃﾞｰﾀ（消さない）'!A$1:$F$49,5,FALSE),IF($E$12=60,VLOOKUP(E24,'ＡＮ室内機ﾃﾞｰﾀ（消さない）'!$A$1:$F$49,6,FALSE),"")))</f>
        <v/>
      </c>
      <c r="L24" s="56" t="str">
        <f t="shared" si="0"/>
        <v/>
      </c>
      <c r="M24" s="57"/>
      <c r="N24" s="58">
        <f t="shared" si="1"/>
        <v>0</v>
      </c>
    </row>
    <row r="25" spans="2:14" ht="18.95" customHeight="1" x14ac:dyDescent="0.4">
      <c r="C25" s="373"/>
      <c r="D25" s="51">
        <v>9</v>
      </c>
      <c r="E25" s="52"/>
      <c r="F25" s="53"/>
      <c r="G25" s="54" t="str">
        <f>IF(ISERROR(VLOOKUP(E25,'ＡＮ室内機ﾃﾞｰﾀ（消さない）'!$A$1:$F$49,3,FALSE)),"",VLOOKUP(E25,'ＡＮ室内機ﾃﾞｰﾀ（消さない）'!$A$1:$F$49,3,FALSE))</f>
        <v/>
      </c>
      <c r="H25" s="54" t="str">
        <f t="shared" si="3"/>
        <v/>
      </c>
      <c r="I25" s="54" t="str">
        <f>IF(ISERROR(VLOOKUP(E25,'ＡＮ室内機ﾃﾞｰﾀ（消さない）'!$A$1:$F$49,4,FALSE)),"",VLOOKUP(E25,'ＡＮ室内機ﾃﾞｰﾀ（消さない）'!$A$1:$F$49,4,FALSE))</f>
        <v/>
      </c>
      <c r="J25" s="54" t="str">
        <f t="shared" si="2"/>
        <v/>
      </c>
      <c r="K25" s="55" t="str">
        <f>IF(ISERROR(IF($E$12=50,VLOOKUP(E25,'ＡＮ室内機ﾃﾞｰﾀ（消さない）'!$A$1:$F$49,5,FALSE),IF($E$12=60,VLOOKUP(E25,'ＡＮ室内機ﾃﾞｰﾀ（消さない）'!$A$1:$F$49,6,FALSE),""))),"",IF($E$12=50,VLOOKUP(E25,'ＡＮ室内機ﾃﾞｰﾀ（消さない）'!A$1:$F$49,5,FALSE),IF($E$12=60,VLOOKUP(E25,'ＡＮ室内機ﾃﾞｰﾀ（消さない）'!$A$1:$F$49,6,FALSE),"")))</f>
        <v/>
      </c>
      <c r="L25" s="56" t="str">
        <f t="shared" si="0"/>
        <v/>
      </c>
      <c r="M25" s="57"/>
      <c r="N25" s="58">
        <f t="shared" si="1"/>
        <v>0</v>
      </c>
    </row>
    <row r="26" spans="2:14" ht="18.95" customHeight="1" x14ac:dyDescent="0.4">
      <c r="C26" s="373"/>
      <c r="D26" s="51">
        <v>10</v>
      </c>
      <c r="E26" s="52"/>
      <c r="F26" s="53"/>
      <c r="G26" s="54" t="str">
        <f>IF(ISERROR(VLOOKUP(E26,'ＡＮ室内機ﾃﾞｰﾀ（消さない）'!$A$1:$F$49,3,FALSE)),"",VLOOKUP(E26,'ＡＮ室内機ﾃﾞｰﾀ（消さない）'!$A$1:$F$49,3,FALSE))</f>
        <v/>
      </c>
      <c r="H26" s="54" t="str">
        <f t="shared" si="3"/>
        <v/>
      </c>
      <c r="I26" s="54" t="str">
        <f>IF(ISERROR(VLOOKUP(E26,'ＡＮ室内機ﾃﾞｰﾀ（消さない）'!$A$1:$F$49,4,FALSE)),"",VLOOKUP(E26,'ＡＮ室内機ﾃﾞｰﾀ（消さない）'!$A$1:$F$49,4,FALSE))</f>
        <v/>
      </c>
      <c r="J26" s="54" t="str">
        <f t="shared" si="2"/>
        <v/>
      </c>
      <c r="K26" s="55" t="str">
        <f>IF(ISERROR(IF($E$12=50,VLOOKUP(E26,'ＡＮ室内機ﾃﾞｰﾀ（消さない）'!$A$1:$F$49,5,FALSE),IF($E$12=60,VLOOKUP(E26,'ＡＮ室内機ﾃﾞｰﾀ（消さない）'!$A$1:$F$49,6,FALSE),""))),"",IF($E$12=50,VLOOKUP(E26,'ＡＮ室内機ﾃﾞｰﾀ（消さない）'!A$1:$F$49,5,FALSE),IF($E$12=60,VLOOKUP(E26,'ＡＮ室内機ﾃﾞｰﾀ（消さない）'!$A$1:$F$49,6,FALSE),"")))</f>
        <v/>
      </c>
      <c r="L26" s="56" t="str">
        <f t="shared" si="0"/>
        <v/>
      </c>
      <c r="M26" s="57"/>
      <c r="N26" s="58">
        <f t="shared" si="1"/>
        <v>0</v>
      </c>
    </row>
    <row r="27" spans="2:14" ht="18.95" customHeight="1" thickBot="1" x14ac:dyDescent="0.45">
      <c r="C27" s="374"/>
      <c r="D27" s="59">
        <v>11</v>
      </c>
      <c r="E27" s="60"/>
      <c r="F27" s="61"/>
      <c r="G27" s="62" t="str">
        <f>IF(ISERROR(VLOOKUP(E27,'ＡＮ室内機ﾃﾞｰﾀ（消さない）'!$A$1:$F$49,3,FALSE)),"",VLOOKUP(E27,'ＡＮ室内機ﾃﾞｰﾀ（消さない）'!$A$1:$F$49,3,FALSE))</f>
        <v/>
      </c>
      <c r="H27" s="62" t="str">
        <f t="shared" si="3"/>
        <v/>
      </c>
      <c r="I27" s="62" t="str">
        <f>IF(ISERROR(VLOOKUP(E27,'ＡＮ室内機ﾃﾞｰﾀ（消さない）'!$A$1:$F$49,4,FALSE)),"",VLOOKUP(E27,'ＡＮ室内機ﾃﾞｰﾀ（消さない）'!$A$1:$F$49,4,FALSE))</f>
        <v/>
      </c>
      <c r="J27" s="62" t="str">
        <f t="shared" si="2"/>
        <v/>
      </c>
      <c r="K27" s="63" t="str">
        <f>IF(ISERROR(IF($E$12=50,VLOOKUP(E27,'ＡＮ室内機ﾃﾞｰﾀ（消さない）'!$A$1:$F$49,5,FALSE),IF($E$12=60,VLOOKUP(E27,'ＡＮ室内機ﾃﾞｰﾀ（消さない）'!$A$1:$F$49,6,FALSE),""))),"",IF($E$12=50,VLOOKUP(E27,'ＡＮ室内機ﾃﾞｰﾀ（消さない）'!A$1:$F$49,5,FALSE),IF($E$12=60,VLOOKUP(E27,'ＡＮ室内機ﾃﾞｰﾀ（消さない）'!$A$1:$F$49,6,FALSE),"")))</f>
        <v/>
      </c>
      <c r="L27" s="64" t="str">
        <f t="shared" si="0"/>
        <v/>
      </c>
      <c r="M27" s="65"/>
      <c r="N27" s="66">
        <f t="shared" si="1"/>
        <v>0</v>
      </c>
    </row>
    <row r="28" spans="2:14" ht="20.25" customHeight="1" thickBot="1" x14ac:dyDescent="0.45">
      <c r="C28" s="67" t="s">
        <v>29</v>
      </c>
      <c r="D28" s="68"/>
      <c r="E28" s="69"/>
      <c r="F28" s="70">
        <f>SUM(F17:F27)</f>
        <v>9</v>
      </c>
      <c r="G28" s="71"/>
      <c r="H28" s="72">
        <f t="shared" ref="H28:J28" si="4">SUM(H17:H27)</f>
        <v>67.3</v>
      </c>
      <c r="I28" s="73"/>
      <c r="J28" s="74">
        <f t="shared" si="4"/>
        <v>34.199999999999996</v>
      </c>
      <c r="K28" s="75"/>
      <c r="L28" s="76">
        <f>SUM(L17:L27)</f>
        <v>5.1999999999999993</v>
      </c>
      <c r="M28" s="76"/>
      <c r="N28" s="76">
        <f>SUM(N17:N27)</f>
        <v>53.8</v>
      </c>
    </row>
    <row r="29" spans="2:14" ht="9" customHeight="1" x14ac:dyDescent="0.4">
      <c r="C29" s="8"/>
    </row>
    <row r="30" spans="2:14" x14ac:dyDescent="0.4">
      <c r="B30" s="8" t="s">
        <v>30</v>
      </c>
      <c r="C30" s="8"/>
    </row>
    <row r="31" spans="2:14" x14ac:dyDescent="0.4">
      <c r="C31" s="8" t="s">
        <v>31</v>
      </c>
    </row>
    <row r="32" spans="2:14" x14ac:dyDescent="0.4">
      <c r="C32" s="375" t="s">
        <v>32</v>
      </c>
      <c r="D32" s="375"/>
      <c r="E32" s="375"/>
      <c r="F32" s="376" t="s">
        <v>33</v>
      </c>
      <c r="G32" s="376"/>
      <c r="H32" s="376"/>
      <c r="I32" s="376"/>
      <c r="J32" s="376"/>
      <c r="K32" s="77"/>
      <c r="L32" s="377" t="s">
        <v>34</v>
      </c>
      <c r="M32" s="378"/>
    </row>
    <row r="33" spans="3:15" x14ac:dyDescent="0.4">
      <c r="C33" s="379" t="s">
        <v>35</v>
      </c>
      <c r="D33" s="379"/>
      <c r="E33" s="379"/>
      <c r="F33" s="375" t="s">
        <v>36</v>
      </c>
      <c r="G33" s="375"/>
      <c r="H33" s="375"/>
      <c r="I33" s="375"/>
      <c r="J33" s="375"/>
      <c r="K33" s="77"/>
      <c r="L33" s="380" t="str">
        <f>IF(F28=0,"室内機接続可否情報入力",IF(F28&lt;4,"×",IF(F28&gt;11,"×","〇")))</f>
        <v>〇</v>
      </c>
      <c r="M33" s="381"/>
    </row>
    <row r="34" spans="3:15" x14ac:dyDescent="0.4">
      <c r="C34" s="379" t="s">
        <v>37</v>
      </c>
      <c r="D34" s="379"/>
      <c r="E34" s="379"/>
      <c r="F34" s="379" t="s">
        <v>38</v>
      </c>
      <c r="G34" s="379"/>
      <c r="H34" s="379"/>
      <c r="I34" s="379"/>
      <c r="J34" s="379"/>
      <c r="K34" s="77"/>
      <c r="L34" s="380" t="str">
        <f>IF(H28=0,"室内機接続可否情報入力",IF(H28&lt;54,"×",IF(H28&gt;72.8,"×","〇")))</f>
        <v>〇</v>
      </c>
      <c r="M34" s="381"/>
      <c r="O34" s="78"/>
    </row>
    <row r="35" spans="3:15" x14ac:dyDescent="0.4">
      <c r="C35" s="369" t="s">
        <v>39</v>
      </c>
      <c r="D35" s="369"/>
      <c r="E35" s="369"/>
      <c r="F35" s="79">
        <f>IF(ISERROR(VLOOKUP(E13, 'ANブレーカー容量別突入電流、消費電力値'!A1:D4,3,FALSE)),"",VLOOKUP(E13, 'ANブレーカー容量別突入電流、消費電力値'!A1:D4,3,FALSE))</f>
        <v>38</v>
      </c>
      <c r="G35" s="80"/>
      <c r="H35" s="80" t="s">
        <v>40</v>
      </c>
      <c r="I35" s="81"/>
      <c r="J35" s="82"/>
      <c r="K35" s="83"/>
      <c r="L35" s="382" t="str">
        <f>IF(F35="","遮断機容量を入力",IF(J28=0,"室内機接続可否情報入力",IF(J28&lt;=F35,"〇","×")))</f>
        <v>〇</v>
      </c>
      <c r="M35" s="383"/>
    </row>
    <row r="36" spans="3:15" x14ac:dyDescent="0.4">
      <c r="C36" s="369" t="s">
        <v>41</v>
      </c>
      <c r="D36" s="369"/>
      <c r="E36" s="369"/>
      <c r="F36" s="79">
        <f>IF(ISERROR(VLOOKUP(E13, 'ANブレーカー容量別突入電流、消費電力値'!A1:D4,4,FALSE)),"",VLOOKUP(E13, 'ANブレーカー容量別突入電流、消費電力値'!A1:D4,4,FALSE))</f>
        <v>10</v>
      </c>
      <c r="G36" s="81"/>
      <c r="H36" s="80" t="s">
        <v>40</v>
      </c>
      <c r="I36" s="81"/>
      <c r="J36" s="82"/>
      <c r="K36" s="83"/>
      <c r="L36" s="370" t="str">
        <f>IF(F36="","遮断機容量を入力",IF(L28=0,"室内機接続可否情報もしくは周波数入力",IF(L28&lt;=F36,"〇","×")))</f>
        <v>〇</v>
      </c>
      <c r="M36" s="371"/>
    </row>
    <row r="37" spans="3:15" ht="24" x14ac:dyDescent="0.4">
      <c r="C37" s="384" t="s">
        <v>30</v>
      </c>
      <c r="D37" s="385"/>
      <c r="E37" s="385"/>
      <c r="F37" s="385"/>
      <c r="G37" s="385"/>
      <c r="H37" s="385"/>
      <c r="I37" s="385"/>
      <c r="J37" s="386"/>
      <c r="K37" s="77"/>
      <c r="L37" s="387" t="str">
        <f>IF(COUNTIF(L33:M36,"〇")=4,"〇","×")</f>
        <v>〇</v>
      </c>
      <c r="M37" s="388"/>
    </row>
    <row r="38" spans="3:15" x14ac:dyDescent="0.4">
      <c r="C38" s="84"/>
    </row>
    <row r="39" spans="3:15" x14ac:dyDescent="0.4">
      <c r="C39" s="8" t="s">
        <v>42</v>
      </c>
    </row>
    <row r="40" spans="3:15" x14ac:dyDescent="0.4">
      <c r="C40" s="389"/>
      <c r="D40" s="389"/>
      <c r="E40" s="389"/>
    </row>
    <row r="41" spans="3:15" x14ac:dyDescent="0.4">
      <c r="C41" s="390" t="s">
        <v>32</v>
      </c>
      <c r="D41" s="390"/>
      <c r="E41" s="390"/>
      <c r="F41" s="391" t="s">
        <v>33</v>
      </c>
      <c r="G41" s="391"/>
      <c r="H41" s="391"/>
      <c r="I41" s="391"/>
      <c r="J41" s="391"/>
      <c r="K41" s="77"/>
      <c r="L41" s="391" t="s">
        <v>34</v>
      </c>
      <c r="M41" s="391"/>
      <c r="N41" s="391"/>
    </row>
    <row r="42" spans="3:15" ht="72" customHeight="1" x14ac:dyDescent="0.4">
      <c r="C42" s="375" t="s">
        <v>43</v>
      </c>
      <c r="D42" s="375"/>
      <c r="E42" s="375"/>
      <c r="F42" s="392" t="s">
        <v>44</v>
      </c>
      <c r="G42" s="393"/>
      <c r="H42" s="393"/>
      <c r="I42" s="393"/>
      <c r="J42" s="393"/>
      <c r="K42" s="85"/>
      <c r="L42" s="394" t="str">
        <f>IF(L37="×","× 1.接続室内機仕様が×のため",IF(N28=0,"室内機接続可否情報入力",IF(N28&gt;56,'ＡＮ室内機情報など（消さない）'!H6,"〇")))</f>
        <v>〇</v>
      </c>
      <c r="M42" s="394"/>
      <c r="N42" s="394"/>
    </row>
    <row r="43" spans="3:15" ht="21" customHeight="1" x14ac:dyDescent="0.4">
      <c r="C43" s="81"/>
      <c r="D43" s="81"/>
      <c r="E43" s="81"/>
      <c r="F43" s="86"/>
      <c r="G43" s="87"/>
      <c r="H43" s="87"/>
      <c r="I43" s="87"/>
      <c r="J43" s="87"/>
      <c r="K43" s="88"/>
      <c r="L43" s="89"/>
      <c r="M43" s="89"/>
    </row>
    <row r="44" spans="3:15" ht="21" customHeight="1" thickBot="1" x14ac:dyDescent="0.45">
      <c r="C44" s="32"/>
      <c r="D44" s="32"/>
      <c r="E44" s="32"/>
      <c r="F44" s="86"/>
      <c r="G44" s="87"/>
      <c r="H44" s="87"/>
      <c r="I44" s="87"/>
      <c r="J44" s="87"/>
      <c r="K44" s="88"/>
      <c r="L44" s="89"/>
      <c r="M44" s="89"/>
    </row>
    <row r="45" spans="3:15" ht="64.5" customHeight="1" thickBot="1" x14ac:dyDescent="0.45">
      <c r="C45" s="395" t="s">
        <v>45</v>
      </c>
      <c r="D45" s="396"/>
      <c r="E45" s="397"/>
      <c r="F45" s="398" t="str">
        <f>IF(AND(L37="〇",L42="〇"),'ＡＮ室内機情報など（消さない）'!I6,IF(AND(L37="〇",L42='ＡＮ室内機情報など（消さない）'!H6),'ＡＮ室内機情報など（消さない）'!I7,"×"))</f>
        <v>〇　室内機入力欄の緑色ハッチングの室内機が補助対象予定。</v>
      </c>
      <c r="G45" s="398"/>
      <c r="H45" s="398"/>
      <c r="I45" s="398"/>
      <c r="J45" s="398"/>
      <c r="K45" s="398"/>
      <c r="L45" s="398"/>
      <c r="M45" s="398"/>
      <c r="N45" s="399"/>
    </row>
    <row r="46" spans="3:15" x14ac:dyDescent="0.4">
      <c r="C46" s="90"/>
      <c r="D46" s="90"/>
      <c r="E46" s="90"/>
    </row>
  </sheetData>
  <sheetProtection algorithmName="SHA-512" hashValue="QEDLTXBVggvdJk8wXmTShZ500+NFTWl/A1mTmMv7IYOdAwHqvuVFG14/3hNhzf2qPvjQTvEiPK3OTwdGPn9E6w==" saltValue="n/rSjxLdLlt80XQuZtwB+A==" spinCount="100000" sheet="1" formatCells="0" selectLockedCells="1"/>
  <mergeCells count="31">
    <mergeCell ref="C42:E42"/>
    <mergeCell ref="F42:J42"/>
    <mergeCell ref="L42:N42"/>
    <mergeCell ref="C45:E45"/>
    <mergeCell ref="F45:N45"/>
    <mergeCell ref="C37:J37"/>
    <mergeCell ref="L37:M37"/>
    <mergeCell ref="C40:E40"/>
    <mergeCell ref="C41:E41"/>
    <mergeCell ref="F41:J41"/>
    <mergeCell ref="L41:N41"/>
    <mergeCell ref="C36:E36"/>
    <mergeCell ref="L36:M36"/>
    <mergeCell ref="C17:C27"/>
    <mergeCell ref="C32:E32"/>
    <mergeCell ref="F32:J32"/>
    <mergeCell ref="L32:M32"/>
    <mergeCell ref="C33:E33"/>
    <mergeCell ref="F33:J33"/>
    <mergeCell ref="L33:M33"/>
    <mergeCell ref="C34:E34"/>
    <mergeCell ref="F34:J34"/>
    <mergeCell ref="L34:M34"/>
    <mergeCell ref="C35:E35"/>
    <mergeCell ref="L35:M35"/>
    <mergeCell ref="C16:D16"/>
    <mergeCell ref="B3:F4"/>
    <mergeCell ref="M5:N5"/>
    <mergeCell ref="C12:D12"/>
    <mergeCell ref="H12:J12"/>
    <mergeCell ref="C13:D13"/>
  </mergeCells>
  <phoneticPr fontId="2"/>
  <conditionalFormatting sqref="E17:N27">
    <cfRule type="expression" dxfId="0" priority="1">
      <formula>AND($L$37="〇",$N$28&lt;=56,$M17="〇")</formula>
    </cfRule>
  </conditionalFormatting>
  <dataValidations count="6">
    <dataValidation type="list" allowBlank="1" showInputMessage="1" showErrorMessage="1" sqref="M17:M27">
      <formula1>避難所利用</formula1>
    </dataValidation>
    <dataValidation type="list" allowBlank="1" showInputMessage="1" showErrorMessage="1" sqref="G11">
      <formula1>空調運転</formula1>
    </dataValidation>
    <dataValidation type="list" allowBlank="1" showInputMessage="1" showErrorMessage="1" sqref="E13">
      <formula1>遮断器</formula1>
    </dataValidation>
    <dataValidation type="list" allowBlank="1" showInputMessage="1" showErrorMessage="1" sqref="E12">
      <formula1>周波数</formula1>
    </dataValidation>
    <dataValidation type="whole" allowBlank="1" showInputMessage="1" showErrorMessage="1" sqref="F17">
      <formula1>1</formula1>
      <formula2>11</formula2>
    </dataValidation>
    <dataValidation type="list" allowBlank="1" showInputMessage="1" showErrorMessage="1" sqref="E17:E27">
      <formula1>室内機</formula1>
    </dataValidation>
  </dataValidations>
  <pageMargins left="0.7" right="0.7" top="0.75" bottom="0.75" header="0.3" footer="0.3"/>
  <pageSetup paperSize="9" scale="76"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120" zoomScaleNormal="120" workbookViewId="0">
      <selection activeCell="M20" sqref="M20"/>
    </sheetView>
  </sheetViews>
  <sheetFormatPr defaultRowHeight="18.75" x14ac:dyDescent="0.4"/>
  <cols>
    <col min="1" max="1" width="14.125" customWidth="1"/>
    <col min="2" max="2" width="21.5" customWidth="1"/>
    <col min="3" max="5" width="14.125" customWidth="1"/>
    <col min="6" max="6" width="17.625" customWidth="1"/>
  </cols>
  <sheetData>
    <row r="1" spans="1:6" x14ac:dyDescent="0.4">
      <c r="A1" s="92" t="s">
        <v>18</v>
      </c>
      <c r="B1" s="92" t="s">
        <v>48</v>
      </c>
      <c r="C1" s="92" t="s">
        <v>49</v>
      </c>
      <c r="D1" s="92" t="s">
        <v>50</v>
      </c>
      <c r="E1" s="92" t="s">
        <v>51</v>
      </c>
      <c r="F1" s="93" t="s">
        <v>52</v>
      </c>
    </row>
    <row r="2" spans="1:6" x14ac:dyDescent="0.4">
      <c r="A2" s="94" t="s">
        <v>109</v>
      </c>
      <c r="B2" s="94" t="s">
        <v>53</v>
      </c>
      <c r="C2" s="94">
        <v>11.2</v>
      </c>
      <c r="D2" s="106">
        <v>7.4</v>
      </c>
      <c r="E2" s="94">
        <v>0.6</v>
      </c>
      <c r="F2" s="95">
        <v>0.6</v>
      </c>
    </row>
    <row r="3" spans="1:6" x14ac:dyDescent="0.4">
      <c r="A3" s="94" t="s">
        <v>110</v>
      </c>
      <c r="B3" s="94" t="s">
        <v>53</v>
      </c>
      <c r="C3" s="107">
        <v>14</v>
      </c>
      <c r="D3" s="106">
        <v>7.4</v>
      </c>
      <c r="E3" s="94">
        <v>0.9</v>
      </c>
      <c r="F3" s="95">
        <v>0.9</v>
      </c>
    </row>
    <row r="4" spans="1:6" x14ac:dyDescent="0.4">
      <c r="A4" s="94" t="s">
        <v>111</v>
      </c>
      <c r="B4" s="94" t="s">
        <v>53</v>
      </c>
      <c r="C4" s="108">
        <v>16</v>
      </c>
      <c r="D4" s="106">
        <v>7.4</v>
      </c>
      <c r="E4" s="96">
        <v>1.2</v>
      </c>
      <c r="F4" s="97">
        <v>1.2</v>
      </c>
    </row>
    <row r="5" spans="1:6" x14ac:dyDescent="0.4">
      <c r="A5" s="94" t="s">
        <v>108</v>
      </c>
      <c r="B5" s="94" t="s">
        <v>54</v>
      </c>
      <c r="C5" s="96">
        <v>4.5</v>
      </c>
      <c r="D5" s="96">
        <v>3.8</v>
      </c>
      <c r="E5" s="96">
        <v>0.3</v>
      </c>
      <c r="F5" s="97">
        <v>0.3</v>
      </c>
    </row>
    <row r="6" spans="1:6" x14ac:dyDescent="0.4">
      <c r="A6" s="94" t="s">
        <v>112</v>
      </c>
      <c r="B6" s="94" t="s">
        <v>53</v>
      </c>
      <c r="C6" s="96">
        <v>5.6</v>
      </c>
      <c r="D6" s="94">
        <v>3.8</v>
      </c>
      <c r="E6" s="94">
        <v>0.4</v>
      </c>
      <c r="F6" s="95">
        <v>0.4</v>
      </c>
    </row>
    <row r="7" spans="1:6" x14ac:dyDescent="0.4">
      <c r="A7" s="94" t="s">
        <v>113</v>
      </c>
      <c r="B7" s="94" t="s">
        <v>53</v>
      </c>
      <c r="C7" s="96">
        <v>7.1</v>
      </c>
      <c r="D7" s="94">
        <v>3.8</v>
      </c>
      <c r="E7" s="94">
        <v>0.4</v>
      </c>
      <c r="F7" s="95">
        <v>0.4</v>
      </c>
    </row>
    <row r="8" spans="1:6" x14ac:dyDescent="0.4">
      <c r="A8" s="94" t="s">
        <v>114</v>
      </c>
      <c r="B8" s="94" t="s">
        <v>53</v>
      </c>
      <c r="C8" s="107">
        <v>8</v>
      </c>
      <c r="D8" s="94">
        <v>3.8</v>
      </c>
      <c r="E8" s="94">
        <v>0.5</v>
      </c>
      <c r="F8" s="95">
        <v>0.5</v>
      </c>
    </row>
    <row r="9" spans="1:6" x14ac:dyDescent="0.4">
      <c r="A9" s="94" t="s">
        <v>115</v>
      </c>
      <c r="B9" s="94" t="s">
        <v>53</v>
      </c>
      <c r="C9" s="107">
        <v>9</v>
      </c>
      <c r="D9" s="106">
        <v>7.4</v>
      </c>
      <c r="E9" s="94">
        <v>0.6</v>
      </c>
      <c r="F9" s="95">
        <v>0.6</v>
      </c>
    </row>
    <row r="10" spans="1:6" x14ac:dyDescent="0.4">
      <c r="A10" s="94" t="s">
        <v>116</v>
      </c>
      <c r="B10" s="94" t="s">
        <v>55</v>
      </c>
      <c r="C10" s="94">
        <v>11.2</v>
      </c>
      <c r="D10" s="96">
        <v>3.8</v>
      </c>
      <c r="E10" s="94">
        <v>1.3</v>
      </c>
      <c r="F10" s="95">
        <v>1.3</v>
      </c>
    </row>
    <row r="11" spans="1:6" x14ac:dyDescent="0.4">
      <c r="A11" s="96" t="s">
        <v>99</v>
      </c>
      <c r="B11" s="96" t="s">
        <v>56</v>
      </c>
      <c r="C11" s="94">
        <v>11.2</v>
      </c>
      <c r="D11" s="96">
        <v>3.8</v>
      </c>
      <c r="E11" s="94">
        <v>1.1000000000000001</v>
      </c>
      <c r="F11" s="95">
        <v>1.1000000000000001</v>
      </c>
    </row>
    <row r="12" spans="1:6" x14ac:dyDescent="0.4">
      <c r="A12" s="94" t="s">
        <v>117</v>
      </c>
      <c r="B12" s="94" t="s">
        <v>55</v>
      </c>
      <c r="C12" s="107">
        <v>14</v>
      </c>
      <c r="D12" s="96">
        <v>3.8</v>
      </c>
      <c r="E12" s="94">
        <v>1.3</v>
      </c>
      <c r="F12" s="95">
        <v>1.3</v>
      </c>
    </row>
    <row r="13" spans="1:6" x14ac:dyDescent="0.4">
      <c r="A13" s="96" t="s">
        <v>100</v>
      </c>
      <c r="B13" s="96" t="s">
        <v>56</v>
      </c>
      <c r="C13" s="107">
        <v>14</v>
      </c>
      <c r="D13" s="96">
        <v>3.8</v>
      </c>
      <c r="E13" s="94">
        <v>1.2</v>
      </c>
      <c r="F13" s="95">
        <v>1.2</v>
      </c>
    </row>
    <row r="14" spans="1:6" x14ac:dyDescent="0.4">
      <c r="A14" s="94" t="s">
        <v>118</v>
      </c>
      <c r="B14" s="94" t="s">
        <v>55</v>
      </c>
      <c r="C14" s="108">
        <v>16</v>
      </c>
      <c r="D14" s="96">
        <v>3.8</v>
      </c>
      <c r="E14" s="96">
        <v>1.3</v>
      </c>
      <c r="F14" s="97">
        <v>1.3</v>
      </c>
    </row>
    <row r="15" spans="1:6" x14ac:dyDescent="0.4">
      <c r="A15" s="96" t="s">
        <v>101</v>
      </c>
      <c r="B15" s="96" t="s">
        <v>56</v>
      </c>
      <c r="C15" s="108">
        <v>16</v>
      </c>
      <c r="D15" s="96">
        <v>3.8</v>
      </c>
      <c r="E15" s="96">
        <v>1.3</v>
      </c>
      <c r="F15" s="97">
        <v>1.3</v>
      </c>
    </row>
    <row r="16" spans="1:6" x14ac:dyDescent="0.4">
      <c r="A16" s="94" t="s">
        <v>119</v>
      </c>
      <c r="B16" s="94" t="s">
        <v>57</v>
      </c>
      <c r="C16" s="96">
        <v>4.5</v>
      </c>
      <c r="D16" s="96">
        <v>3.8</v>
      </c>
      <c r="E16" s="96">
        <v>0.3</v>
      </c>
      <c r="F16" s="97">
        <v>0.3</v>
      </c>
    </row>
    <row r="17" spans="1:6" x14ac:dyDescent="0.4">
      <c r="A17" s="96" t="s">
        <v>103</v>
      </c>
      <c r="B17" s="96" t="s">
        <v>58</v>
      </c>
      <c r="C17" s="96">
        <v>4.5</v>
      </c>
      <c r="D17" s="96">
        <v>3.8</v>
      </c>
      <c r="E17" s="96">
        <v>0.3</v>
      </c>
      <c r="F17" s="97">
        <v>0.3</v>
      </c>
    </row>
    <row r="18" spans="1:6" x14ac:dyDescent="0.4">
      <c r="A18" s="94" t="s">
        <v>120</v>
      </c>
      <c r="B18" s="94" t="s">
        <v>55</v>
      </c>
      <c r="C18" s="96">
        <v>5.6</v>
      </c>
      <c r="D18" s="96">
        <v>3.8</v>
      </c>
      <c r="E18" s="94">
        <v>0.3</v>
      </c>
      <c r="F18" s="95">
        <v>0.3</v>
      </c>
    </row>
    <row r="19" spans="1:6" x14ac:dyDescent="0.4">
      <c r="A19" s="96" t="s">
        <v>104</v>
      </c>
      <c r="B19" s="96" t="s">
        <v>58</v>
      </c>
      <c r="C19" s="96">
        <v>5.6</v>
      </c>
      <c r="D19" s="96">
        <v>3.8</v>
      </c>
      <c r="E19" s="96">
        <v>0.3</v>
      </c>
      <c r="F19" s="97">
        <v>0.3</v>
      </c>
    </row>
    <row r="20" spans="1:6" x14ac:dyDescent="0.4">
      <c r="A20" s="94" t="s">
        <v>122</v>
      </c>
      <c r="B20" s="94" t="s">
        <v>55</v>
      </c>
      <c r="C20" s="96">
        <v>7.1</v>
      </c>
      <c r="D20" s="96">
        <v>3.8</v>
      </c>
      <c r="E20" s="94">
        <v>0.4</v>
      </c>
      <c r="F20" s="95">
        <v>0.4</v>
      </c>
    </row>
    <row r="21" spans="1:6" x14ac:dyDescent="0.4">
      <c r="A21" s="96" t="s">
        <v>105</v>
      </c>
      <c r="B21" s="96" t="s">
        <v>58</v>
      </c>
      <c r="C21" s="96">
        <v>7.1</v>
      </c>
      <c r="D21" s="96">
        <v>3.8</v>
      </c>
      <c r="E21" s="96">
        <v>0.5</v>
      </c>
      <c r="F21" s="97">
        <v>0.5</v>
      </c>
    </row>
    <row r="22" spans="1:6" x14ac:dyDescent="0.4">
      <c r="A22" s="94" t="s">
        <v>123</v>
      </c>
      <c r="B22" s="94" t="s">
        <v>55</v>
      </c>
      <c r="C22" s="107">
        <v>8</v>
      </c>
      <c r="D22" s="96">
        <v>3.8</v>
      </c>
      <c r="E22" s="94">
        <v>0.5</v>
      </c>
      <c r="F22" s="95">
        <v>0.5</v>
      </c>
    </row>
    <row r="23" spans="1:6" x14ac:dyDescent="0.4">
      <c r="A23" s="96" t="s">
        <v>106</v>
      </c>
      <c r="B23" s="96" t="s">
        <v>58</v>
      </c>
      <c r="C23" s="107">
        <v>8</v>
      </c>
      <c r="D23" s="96">
        <v>3.8</v>
      </c>
      <c r="E23" s="94">
        <v>0.7</v>
      </c>
      <c r="F23" s="95">
        <v>0.7</v>
      </c>
    </row>
    <row r="24" spans="1:6" x14ac:dyDescent="0.4">
      <c r="A24" s="94" t="s">
        <v>125</v>
      </c>
      <c r="B24" s="94" t="s">
        <v>55</v>
      </c>
      <c r="C24" s="107">
        <v>9</v>
      </c>
      <c r="D24" s="96">
        <v>3.8</v>
      </c>
      <c r="E24" s="94">
        <v>0.8</v>
      </c>
      <c r="F24" s="95">
        <v>0.8</v>
      </c>
    </row>
    <row r="25" spans="1:6" x14ac:dyDescent="0.4">
      <c r="A25" s="96" t="s">
        <v>107</v>
      </c>
      <c r="B25" s="96" t="s">
        <v>58</v>
      </c>
      <c r="C25" s="107">
        <v>9</v>
      </c>
      <c r="D25" s="96">
        <v>3.8</v>
      </c>
      <c r="E25" s="94">
        <v>0.7</v>
      </c>
      <c r="F25" s="95">
        <v>0.7</v>
      </c>
    </row>
    <row r="26" spans="1:6" x14ac:dyDescent="0.4">
      <c r="A26" s="94" t="s">
        <v>59</v>
      </c>
      <c r="B26" s="94" t="s">
        <v>60</v>
      </c>
      <c r="C26" s="94">
        <v>11.2</v>
      </c>
      <c r="D26" s="107">
        <v>4</v>
      </c>
      <c r="E26" s="107">
        <v>1</v>
      </c>
      <c r="F26" s="97">
        <v>1.3</v>
      </c>
    </row>
    <row r="27" spans="1:6" x14ac:dyDescent="0.4">
      <c r="A27" s="94" t="s">
        <v>61</v>
      </c>
      <c r="B27" s="94" t="s">
        <v>60</v>
      </c>
      <c r="C27" s="94">
        <v>11.2</v>
      </c>
      <c r="D27" s="96">
        <v>3.8</v>
      </c>
      <c r="E27" s="94">
        <v>1.3</v>
      </c>
      <c r="F27" s="95">
        <v>1.3</v>
      </c>
    </row>
    <row r="28" spans="1:6" x14ac:dyDescent="0.4">
      <c r="A28" s="94" t="s">
        <v>62</v>
      </c>
      <c r="B28" s="94" t="s">
        <v>60</v>
      </c>
      <c r="C28" s="107">
        <v>14</v>
      </c>
      <c r="D28" s="108">
        <v>4</v>
      </c>
      <c r="E28" s="94">
        <v>1.1000000000000001</v>
      </c>
      <c r="F28" s="97">
        <v>1.4</v>
      </c>
    </row>
    <row r="29" spans="1:6" x14ac:dyDescent="0.4">
      <c r="A29" s="94" t="s">
        <v>63</v>
      </c>
      <c r="B29" s="94" t="s">
        <v>60</v>
      </c>
      <c r="C29" s="107">
        <v>14</v>
      </c>
      <c r="D29" s="96">
        <v>3.8</v>
      </c>
      <c r="E29" s="94">
        <v>1.4</v>
      </c>
      <c r="F29" s="95">
        <v>1.4</v>
      </c>
    </row>
    <row r="30" spans="1:6" x14ac:dyDescent="0.4">
      <c r="A30" s="94" t="s">
        <v>64</v>
      </c>
      <c r="B30" s="94" t="s">
        <v>60</v>
      </c>
      <c r="C30" s="108">
        <v>16</v>
      </c>
      <c r="D30" s="107">
        <v>4</v>
      </c>
      <c r="E30" s="96">
        <v>1.1000000000000001</v>
      </c>
      <c r="F30" s="97">
        <v>1.4</v>
      </c>
    </row>
    <row r="31" spans="1:6" x14ac:dyDescent="0.4">
      <c r="A31" s="94" t="s">
        <v>65</v>
      </c>
      <c r="B31" s="94" t="s">
        <v>60</v>
      </c>
      <c r="C31" s="108">
        <v>16</v>
      </c>
      <c r="D31" s="96">
        <v>12.3</v>
      </c>
      <c r="E31" s="96">
        <v>1.9</v>
      </c>
      <c r="F31" s="97">
        <v>1.9</v>
      </c>
    </row>
    <row r="32" spans="1:6" x14ac:dyDescent="0.4">
      <c r="A32" s="94" t="s">
        <v>66</v>
      </c>
      <c r="B32" s="94" t="s">
        <v>60</v>
      </c>
      <c r="C32" s="96">
        <v>4.5</v>
      </c>
      <c r="D32" s="96">
        <v>3.8</v>
      </c>
      <c r="E32" s="96">
        <v>0.6</v>
      </c>
      <c r="F32" s="97">
        <v>0.6</v>
      </c>
    </row>
    <row r="33" spans="1:6" x14ac:dyDescent="0.4">
      <c r="A33" s="94" t="s">
        <v>67</v>
      </c>
      <c r="B33" s="94" t="s">
        <v>60</v>
      </c>
      <c r="C33" s="96">
        <v>5.6</v>
      </c>
      <c r="D33" s="96">
        <v>3.8</v>
      </c>
      <c r="E33" s="94">
        <v>0.6</v>
      </c>
      <c r="F33" s="95">
        <v>0.6</v>
      </c>
    </row>
    <row r="34" spans="1:6" x14ac:dyDescent="0.4">
      <c r="A34" s="94" t="s">
        <v>68</v>
      </c>
      <c r="B34" s="94" t="s">
        <v>60</v>
      </c>
      <c r="C34" s="96">
        <v>7.1</v>
      </c>
      <c r="D34" s="108">
        <v>4</v>
      </c>
      <c r="E34" s="96">
        <v>0.6</v>
      </c>
      <c r="F34" s="97">
        <v>0.6</v>
      </c>
    </row>
    <row r="35" spans="1:6" x14ac:dyDescent="0.4">
      <c r="A35" s="94" t="s">
        <v>69</v>
      </c>
      <c r="B35" s="94" t="s">
        <v>60</v>
      </c>
      <c r="C35" s="96">
        <v>7.1</v>
      </c>
      <c r="D35" s="96">
        <v>3.8</v>
      </c>
      <c r="E35" s="94">
        <v>0.6</v>
      </c>
      <c r="F35" s="95">
        <v>0.6</v>
      </c>
    </row>
    <row r="36" spans="1:6" x14ac:dyDescent="0.4">
      <c r="A36" s="94" t="s">
        <v>70</v>
      </c>
      <c r="B36" s="94" t="s">
        <v>60</v>
      </c>
      <c r="C36" s="107">
        <v>8</v>
      </c>
      <c r="D36" s="107">
        <v>4</v>
      </c>
      <c r="E36" s="94">
        <v>0.6</v>
      </c>
      <c r="F36" s="97">
        <v>0.6</v>
      </c>
    </row>
    <row r="37" spans="1:6" x14ac:dyDescent="0.4">
      <c r="A37" s="94" t="s">
        <v>71</v>
      </c>
      <c r="B37" s="94" t="s">
        <v>60</v>
      </c>
      <c r="C37" s="107">
        <v>8</v>
      </c>
      <c r="D37" s="96">
        <v>3.8</v>
      </c>
      <c r="E37" s="94">
        <v>0.6</v>
      </c>
      <c r="F37" s="95">
        <v>0.6</v>
      </c>
    </row>
    <row r="38" spans="1:6" x14ac:dyDescent="0.4">
      <c r="A38" s="94" t="s">
        <v>72</v>
      </c>
      <c r="B38" s="94" t="s">
        <v>60</v>
      </c>
      <c r="C38" s="107">
        <v>9</v>
      </c>
      <c r="D38" s="108">
        <v>4</v>
      </c>
      <c r="E38" s="94">
        <v>0.9</v>
      </c>
      <c r="F38" s="97">
        <v>1.2</v>
      </c>
    </row>
    <row r="39" spans="1:6" x14ac:dyDescent="0.4">
      <c r="A39" s="94" t="s">
        <v>73</v>
      </c>
      <c r="B39" s="94" t="s">
        <v>60</v>
      </c>
      <c r="C39" s="107">
        <v>9</v>
      </c>
      <c r="D39" s="96">
        <v>3.8</v>
      </c>
      <c r="E39" s="94">
        <v>1.2</v>
      </c>
      <c r="F39" s="95">
        <v>1.2</v>
      </c>
    </row>
    <row r="40" spans="1:6" x14ac:dyDescent="0.4">
      <c r="A40" s="94" t="s">
        <v>126</v>
      </c>
      <c r="B40" s="94" t="s">
        <v>74</v>
      </c>
      <c r="C40" s="96">
        <v>4.5</v>
      </c>
      <c r="D40" s="96">
        <v>3.8</v>
      </c>
      <c r="E40" s="96">
        <v>0.4</v>
      </c>
      <c r="F40" s="97">
        <v>0.4</v>
      </c>
    </row>
    <row r="41" spans="1:6" x14ac:dyDescent="0.4">
      <c r="A41" s="94" t="s">
        <v>127</v>
      </c>
      <c r="B41" s="94" t="s">
        <v>75</v>
      </c>
      <c r="C41" s="96">
        <v>5.6</v>
      </c>
      <c r="D41" s="94">
        <v>3.8</v>
      </c>
      <c r="E41" s="94">
        <v>0.6</v>
      </c>
      <c r="F41" s="97">
        <v>0.6</v>
      </c>
    </row>
    <row r="42" spans="1:6" x14ac:dyDescent="0.4">
      <c r="A42" s="94" t="s">
        <v>128</v>
      </c>
      <c r="B42" s="94" t="s">
        <v>75</v>
      </c>
      <c r="C42" s="96">
        <v>7.1</v>
      </c>
      <c r="D42" s="96">
        <v>3.8</v>
      </c>
      <c r="E42" s="96">
        <v>0.6</v>
      </c>
      <c r="F42" s="97">
        <v>0.6</v>
      </c>
    </row>
    <row r="43" spans="1:6" x14ac:dyDescent="0.4">
      <c r="A43" s="94" t="s">
        <v>129</v>
      </c>
      <c r="B43" s="94" t="s">
        <v>76</v>
      </c>
      <c r="C43" s="94">
        <v>11.2</v>
      </c>
      <c r="D43" s="109">
        <v>7.4</v>
      </c>
      <c r="E43" s="94">
        <v>2.4</v>
      </c>
      <c r="F43" s="95">
        <v>2.4</v>
      </c>
    </row>
    <row r="44" spans="1:6" x14ac:dyDescent="0.4">
      <c r="A44" s="94" t="s">
        <v>130</v>
      </c>
      <c r="B44" s="94" t="s">
        <v>76</v>
      </c>
      <c r="C44" s="107">
        <v>14</v>
      </c>
      <c r="D44" s="109">
        <v>7.4</v>
      </c>
      <c r="E44" s="94">
        <v>2.9</v>
      </c>
      <c r="F44" s="95">
        <v>2.9</v>
      </c>
    </row>
    <row r="45" spans="1:6" x14ac:dyDescent="0.4">
      <c r="A45" s="94" t="s">
        <v>131</v>
      </c>
      <c r="B45" s="94" t="s">
        <v>76</v>
      </c>
      <c r="C45" s="108">
        <v>16</v>
      </c>
      <c r="D45" s="109">
        <v>7.4</v>
      </c>
      <c r="E45" s="96">
        <v>2.9</v>
      </c>
      <c r="F45" s="97">
        <v>2.9</v>
      </c>
    </row>
    <row r="46" spans="1:6" x14ac:dyDescent="0.4">
      <c r="A46" s="94" t="s">
        <v>132</v>
      </c>
      <c r="B46" s="94" t="s">
        <v>76</v>
      </c>
      <c r="C46" s="96">
        <v>4.5</v>
      </c>
      <c r="D46" s="109">
        <v>7.4</v>
      </c>
      <c r="E46" s="96">
        <v>1.2</v>
      </c>
      <c r="F46" s="97">
        <v>1.2</v>
      </c>
    </row>
    <row r="47" spans="1:6" x14ac:dyDescent="0.4">
      <c r="A47" s="94" t="s">
        <v>133</v>
      </c>
      <c r="B47" s="94" t="s">
        <v>76</v>
      </c>
      <c r="C47" s="96">
        <v>5.6</v>
      </c>
      <c r="D47" s="109">
        <v>7.4</v>
      </c>
      <c r="E47" s="94">
        <v>1.2</v>
      </c>
      <c r="F47" s="95">
        <v>1.2</v>
      </c>
    </row>
    <row r="48" spans="1:6" x14ac:dyDescent="0.4">
      <c r="A48" s="94" t="s">
        <v>134</v>
      </c>
      <c r="B48" s="94" t="s">
        <v>76</v>
      </c>
      <c r="C48" s="96">
        <v>7.1</v>
      </c>
      <c r="D48" s="109">
        <v>7.4</v>
      </c>
      <c r="E48" s="94">
        <v>1.5</v>
      </c>
      <c r="F48" s="95">
        <v>1.5</v>
      </c>
    </row>
    <row r="49" spans="1:6" x14ac:dyDescent="0.4">
      <c r="A49" s="94" t="s">
        <v>135</v>
      </c>
      <c r="B49" s="94" t="s">
        <v>76</v>
      </c>
      <c r="C49" s="107">
        <v>9</v>
      </c>
      <c r="D49" s="109">
        <v>7.4</v>
      </c>
      <c r="E49" s="94">
        <v>2.2000000000000002</v>
      </c>
      <c r="F49" s="95">
        <v>2.2000000000000002</v>
      </c>
    </row>
    <row r="50" spans="1:6" x14ac:dyDescent="0.4">
      <c r="D50" s="98"/>
    </row>
  </sheetData>
  <autoFilter ref="A1:F49">
    <sortState ref="A2:F49">
      <sortCondition ref="A1"/>
    </sortState>
  </autoFilter>
  <phoneticPr fontId="2"/>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workbookViewId="0">
      <selection activeCell="M20" sqref="M20"/>
    </sheetView>
  </sheetViews>
  <sheetFormatPr defaultRowHeight="18.75" x14ac:dyDescent="0.4"/>
  <cols>
    <col min="1" max="5" width="14.125" customWidth="1"/>
    <col min="6" max="6" width="9.5" customWidth="1"/>
    <col min="8" max="8" width="26.625" customWidth="1"/>
    <col min="9" max="9" width="37.375" customWidth="1"/>
  </cols>
  <sheetData>
    <row r="2" spans="1:9" x14ac:dyDescent="0.4">
      <c r="A2" s="400"/>
      <c r="B2" s="99"/>
      <c r="C2" s="99"/>
      <c r="D2" s="99"/>
      <c r="E2" s="99"/>
      <c r="F2" s="99"/>
    </row>
    <row r="3" spans="1:9" x14ac:dyDescent="0.4">
      <c r="A3" s="400"/>
      <c r="B3" s="99"/>
      <c r="C3" s="99"/>
      <c r="D3" s="99"/>
      <c r="E3" s="99"/>
      <c r="F3" s="99"/>
    </row>
    <row r="5" spans="1:9" x14ac:dyDescent="0.4">
      <c r="A5" s="100" t="s">
        <v>77</v>
      </c>
      <c r="B5" s="100" t="s">
        <v>9</v>
      </c>
      <c r="C5" s="100" t="s">
        <v>78</v>
      </c>
      <c r="D5" s="100" t="s">
        <v>79</v>
      </c>
      <c r="E5" s="110" t="s">
        <v>80</v>
      </c>
      <c r="F5" s="110" t="s">
        <v>81</v>
      </c>
      <c r="G5" s="110" t="s">
        <v>82</v>
      </c>
      <c r="H5" s="101" t="s">
        <v>83</v>
      </c>
      <c r="I5" s="101" t="s">
        <v>84</v>
      </c>
    </row>
    <row r="6" spans="1:9" ht="97.5" x14ac:dyDescent="0.65">
      <c r="A6" s="100">
        <v>1</v>
      </c>
      <c r="B6" s="100">
        <v>50</v>
      </c>
      <c r="C6" s="100" t="s">
        <v>85</v>
      </c>
      <c r="D6" s="100" t="s">
        <v>86</v>
      </c>
      <c r="E6" s="100" t="s">
        <v>87</v>
      </c>
      <c r="F6" s="100">
        <v>1</v>
      </c>
      <c r="G6" s="102" t="s">
        <v>86</v>
      </c>
      <c r="H6" s="103" t="s">
        <v>88</v>
      </c>
      <c r="I6" s="104" t="s">
        <v>89</v>
      </c>
    </row>
    <row r="7" spans="1:9" ht="78.75" x14ac:dyDescent="0.65">
      <c r="A7" s="100">
        <v>2</v>
      </c>
      <c r="B7" s="100">
        <v>60</v>
      </c>
      <c r="C7" s="100" t="s">
        <v>90</v>
      </c>
      <c r="D7" s="100" t="s">
        <v>91</v>
      </c>
      <c r="E7" s="100" t="s">
        <v>92</v>
      </c>
      <c r="G7" s="105" t="s">
        <v>91</v>
      </c>
      <c r="H7" s="100"/>
      <c r="I7" s="104" t="s">
        <v>93</v>
      </c>
    </row>
    <row r="8" spans="1:9" x14ac:dyDescent="0.4">
      <c r="A8" s="100">
        <v>3</v>
      </c>
    </row>
    <row r="9" spans="1:9" x14ac:dyDescent="0.4">
      <c r="A9" s="100">
        <v>4</v>
      </c>
    </row>
    <row r="10" spans="1:9" x14ac:dyDescent="0.4">
      <c r="A10" s="100">
        <v>5</v>
      </c>
    </row>
    <row r="11" spans="1:9" x14ac:dyDescent="0.4">
      <c r="A11" s="100">
        <v>6</v>
      </c>
    </row>
    <row r="12" spans="1:9" x14ac:dyDescent="0.4">
      <c r="A12" s="100">
        <v>7</v>
      </c>
    </row>
    <row r="13" spans="1:9" x14ac:dyDescent="0.4">
      <c r="A13" s="100">
        <v>8</v>
      </c>
    </row>
    <row r="14" spans="1:9" x14ac:dyDescent="0.4">
      <c r="A14" s="100">
        <v>9</v>
      </c>
    </row>
    <row r="15" spans="1:9" x14ac:dyDescent="0.4">
      <c r="A15" s="100">
        <v>10</v>
      </c>
    </row>
    <row r="16" spans="1:9" x14ac:dyDescent="0.4">
      <c r="A16" s="100">
        <v>11</v>
      </c>
    </row>
  </sheetData>
  <mergeCells count="1">
    <mergeCell ref="A2:A3"/>
  </mergeCells>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ＰＮ機(系統１) (原紙)</vt:lpstr>
      <vt:lpstr>ＰＮ機(記入例)</vt:lpstr>
      <vt:lpstr>ＹＮ機・ＤＫ機 (原紙) </vt:lpstr>
      <vt:lpstr>ＹＮ機・ＤＫ機 (記入例)</vt:lpstr>
      <vt:lpstr>ＡＮ機 (AXHP160MA×3台以外すべて) </vt:lpstr>
      <vt:lpstr>ＡＮ機 (AXHP160MA×3台) </vt:lpstr>
      <vt:lpstr>ＡＮ機 (記入例)</vt:lpstr>
      <vt:lpstr>ＡＮ室内機ﾃﾞｰﾀ（消さない）</vt:lpstr>
      <vt:lpstr>ＡＮ室内機情報など（消さない）</vt:lpstr>
      <vt:lpstr>ANブレーカー容量別突入電流、消費電力値</vt:lpstr>
      <vt:lpstr>'ＡＮ機 (AXHP160MA×3台) '!Print_Area</vt:lpstr>
      <vt:lpstr>'ＡＮ機 (AXHP160MA×3台以外すべて) '!Print_Area</vt:lpstr>
      <vt:lpstr>'ＡＮ機 (記入例)'!Print_Area</vt:lpstr>
      <vt:lpstr>'ＰＮ機(記入例)'!Print_Area</vt:lpstr>
      <vt:lpstr>'ＰＮ機(系統１) (原紙)'!Print_Area</vt:lpstr>
      <vt:lpstr>'ＹＮ機・ＤＫ機 (記入例)'!Print_Area</vt:lpstr>
      <vt:lpstr>'ＹＮ機・ＤＫ機 (原紙) '!Print_Area</vt:lpstr>
      <vt:lpstr>空調運転</vt:lpstr>
      <vt:lpstr>室外機</vt:lpstr>
      <vt:lpstr>室外機台数</vt:lpstr>
      <vt:lpstr>室内機</vt:lpstr>
      <vt:lpstr>室内機台数</vt:lpstr>
      <vt:lpstr>遮断器</vt:lpstr>
      <vt:lpstr>周波数</vt:lpstr>
      <vt:lpstr>避難所利用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mineshima</dc:creator>
  <cp:lastModifiedBy>mineshima</cp:lastModifiedBy>
  <cp:lastPrinted>2021-03-25T05:01:56Z</cp:lastPrinted>
  <dcterms:created xsi:type="dcterms:W3CDTF">2021-03-16T01:45:26Z</dcterms:created>
  <dcterms:modified xsi:type="dcterms:W3CDTF">2021-03-30T04:13:51Z</dcterms:modified>
</cp:coreProperties>
</file>