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filterPrivacy="1" defaultThemeVersion="124226"/>
  <xr:revisionPtr revIDLastSave="0" documentId="13_ncr:1_{BCBD7C8E-E880-4B84-A95A-822ACDC0EBFB}" xr6:coauthVersionLast="47" xr6:coauthVersionMax="47" xr10:uidLastSave="{00000000-0000-0000-0000-000000000000}"/>
  <bookViews>
    <workbookView xWindow="-110" yWindow="-110" windowWidth="19420" windowHeight="10420" activeTab="1" xr2:uid="{00000000-000D-0000-FFFF-FFFF00000000}"/>
  </bookViews>
  <sheets>
    <sheet name="AISIN 判定ｼｰﾄ(AXHP160MJ×3台のケース)" sheetId="8" r:id="rId1"/>
    <sheet name="AISIN 判定ｼｰﾄ(AXHP160MJ×3台以外のケース)" sheetId="6" r:id="rId2"/>
    <sheet name="室内機ﾃﾞｰﾀ（消さない）" sheetId="4" state="hidden" r:id="rId3"/>
    <sheet name="室内機情報など（消さない）" sheetId="2" state="hidden" r:id="rId4"/>
    <sheet name="ブレーカー容量別突入電流、消費電力値" sheetId="7" state="hidden" r:id="rId5"/>
  </sheets>
  <definedNames>
    <definedName name="_xlnm._FilterDatabase" localSheetId="2" hidden="1">'室内機ﾃﾞｰﾀ（消さない）'!$A$1:$F$57</definedName>
    <definedName name="_xlnm.Print_Area" localSheetId="0">'AISIN 判定ｼｰﾄ(AXHP160MJ×3台のケース)'!$A$1:$N$43</definedName>
    <definedName name="_xlnm.Print_Area" localSheetId="1">'AISIN 判定ｼｰﾄ(AXHP160MJ×3台以外のケース)'!$A$1:$N$43</definedName>
    <definedName name="空調運転">'室内機情報など（消さない）'!$D$6:$D$7</definedName>
    <definedName name="室外機">'室内機情報など（消さない）'!$C$6:$C$7</definedName>
    <definedName name="室外機台数">'室内機情報など（消さない）'!$F$6</definedName>
    <definedName name="室内機">'室内機ﾃﾞｰﾀ（消さない）'!$A$2:$A$57</definedName>
    <definedName name="室内機台数">'室内機情報など（消さない）'!$A$6:$A$16</definedName>
    <definedName name="遮断器">'ブレーカー容量別突入電流、消費電力値'!$A$2:$A$4</definedName>
    <definedName name="周波数">'室内機情報など（消さない）'!$B$6:$B$7</definedName>
    <definedName name="避難所利用">'室内機情報など（消さない）'!$G$6:$G$7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3" i="8" l="1"/>
  <c r="E34" i="8"/>
  <c r="E26" i="8"/>
  <c r="M25" i="8"/>
  <c r="J25" i="8"/>
  <c r="K25" i="8" s="1"/>
  <c r="H25" i="8"/>
  <c r="I25" i="8" s="1"/>
  <c r="F25" i="8"/>
  <c r="G25" i="8" s="1"/>
  <c r="M24" i="8"/>
  <c r="J24" i="8"/>
  <c r="K24" i="8" s="1"/>
  <c r="H24" i="8"/>
  <c r="I24" i="8" s="1"/>
  <c r="F24" i="8"/>
  <c r="G24" i="8" s="1"/>
  <c r="M23" i="8"/>
  <c r="J23" i="8"/>
  <c r="K23" i="8" s="1"/>
  <c r="H23" i="8"/>
  <c r="I23" i="8" s="1"/>
  <c r="F23" i="8"/>
  <c r="G23" i="8" s="1"/>
  <c r="M22" i="8"/>
  <c r="J22" i="8"/>
  <c r="K22" i="8" s="1"/>
  <c r="H22" i="8"/>
  <c r="I22" i="8" s="1"/>
  <c r="F22" i="8"/>
  <c r="G22" i="8" s="1"/>
  <c r="M21" i="8"/>
  <c r="J21" i="8"/>
  <c r="K21" i="8" s="1"/>
  <c r="H21" i="8"/>
  <c r="I21" i="8" s="1"/>
  <c r="F21" i="8"/>
  <c r="G21" i="8" s="1"/>
  <c r="M20" i="8"/>
  <c r="J20" i="8"/>
  <c r="K20" i="8" s="1"/>
  <c r="H20" i="8"/>
  <c r="I20" i="8" s="1"/>
  <c r="F20" i="8"/>
  <c r="G20" i="8" s="1"/>
  <c r="M19" i="8"/>
  <c r="J19" i="8"/>
  <c r="K19" i="8" s="1"/>
  <c r="H19" i="8"/>
  <c r="I19" i="8" s="1"/>
  <c r="F19" i="8"/>
  <c r="G19" i="8" s="1"/>
  <c r="J18" i="8"/>
  <c r="K18" i="8" s="1"/>
  <c r="H18" i="8"/>
  <c r="I18" i="8" s="1"/>
  <c r="F18" i="8"/>
  <c r="G18" i="8" s="1"/>
  <c r="M18" i="8" s="1"/>
  <c r="J17" i="8"/>
  <c r="K17" i="8" s="1"/>
  <c r="H17" i="8"/>
  <c r="I17" i="8" s="1"/>
  <c r="F17" i="8"/>
  <c r="G17" i="8" s="1"/>
  <c r="M17" i="8" s="1"/>
  <c r="J16" i="8"/>
  <c r="K16" i="8" s="1"/>
  <c r="H16" i="8"/>
  <c r="I16" i="8" s="1"/>
  <c r="F16" i="8"/>
  <c r="G16" i="8" s="1"/>
  <c r="M16" i="8" s="1"/>
  <c r="J15" i="8"/>
  <c r="K15" i="8" s="1"/>
  <c r="H15" i="8"/>
  <c r="I15" i="8" s="1"/>
  <c r="F15" i="8"/>
  <c r="G15" i="8" s="1"/>
  <c r="I11" i="8"/>
  <c r="K26" i="8" l="1"/>
  <c r="K34" i="8" s="1"/>
  <c r="I26" i="8"/>
  <c r="K33" i="8" s="1"/>
  <c r="G26" i="8"/>
  <c r="M15" i="8"/>
  <c r="M26" i="8" s="1"/>
  <c r="M25" i="6"/>
  <c r="M24" i="6"/>
  <c r="M23" i="6"/>
  <c r="M22" i="6"/>
  <c r="M21" i="6"/>
  <c r="M20" i="6"/>
  <c r="M19" i="6"/>
  <c r="K35" i="8" l="1"/>
  <c r="J25" i="6"/>
  <c r="K25" i="6" s="1"/>
  <c r="J24" i="6"/>
  <c r="K24" i="6" s="1"/>
  <c r="J23" i="6"/>
  <c r="K23" i="6" s="1"/>
  <c r="J22" i="6"/>
  <c r="K22" i="6" s="1"/>
  <c r="J21" i="6"/>
  <c r="K21" i="6" s="1"/>
  <c r="J20" i="6"/>
  <c r="K20" i="6" s="1"/>
  <c r="J19" i="6"/>
  <c r="K19" i="6" s="1"/>
  <c r="J18" i="6"/>
  <c r="K18" i="6" s="1"/>
  <c r="J17" i="6"/>
  <c r="K17" i="6" s="1"/>
  <c r="J16" i="6"/>
  <c r="K16" i="6" s="1"/>
  <c r="E33" i="6"/>
  <c r="E34" i="6"/>
  <c r="I11" i="6"/>
  <c r="K39" i="8" l="1"/>
  <c r="E42" i="8" s="1"/>
  <c r="J15" i="6"/>
  <c r="K15" i="6" s="1"/>
  <c r="H25" i="6"/>
  <c r="H24" i="6"/>
  <c r="H23" i="6"/>
  <c r="H22" i="6"/>
  <c r="H21" i="6"/>
  <c r="H20" i="6"/>
  <c r="H19" i="6"/>
  <c r="H18" i="6"/>
  <c r="H17" i="6"/>
  <c r="H16" i="6"/>
  <c r="H15" i="6"/>
  <c r="F25" i="6"/>
  <c r="F24" i="6"/>
  <c r="F23" i="6"/>
  <c r="F22" i="6"/>
  <c r="F21" i="6"/>
  <c r="F20" i="6"/>
  <c r="F19" i="6"/>
  <c r="F18" i="6"/>
  <c r="F17" i="6"/>
  <c r="G17" i="6" s="1"/>
  <c r="M17" i="6" s="1"/>
  <c r="F16" i="6"/>
  <c r="F15" i="6"/>
  <c r="G15" i="6" s="1"/>
  <c r="M15" i="6" s="1"/>
  <c r="I25" i="6" l="1"/>
  <c r="I24" i="6"/>
  <c r="I23" i="6"/>
  <c r="I22" i="6"/>
  <c r="I21" i="6"/>
  <c r="I20" i="6"/>
  <c r="I19" i="6"/>
  <c r="I18" i="6"/>
  <c r="I16" i="6"/>
  <c r="I15" i="6"/>
  <c r="I17" i="6"/>
  <c r="G25" i="6"/>
  <c r="G24" i="6"/>
  <c r="G23" i="6"/>
  <c r="G22" i="6"/>
  <c r="G21" i="6"/>
  <c r="G20" i="6"/>
  <c r="G19" i="6"/>
  <c r="G18" i="6"/>
  <c r="M18" i="6" s="1"/>
  <c r="G16" i="6"/>
  <c r="M16" i="6" s="1"/>
  <c r="M26" i="6" l="1"/>
  <c r="K26" i="6"/>
  <c r="K34" i="6" s="1"/>
  <c r="E26" i="6"/>
  <c r="K31" i="6" s="1"/>
  <c r="I26" i="6" l="1"/>
  <c r="K33" i="6" s="1"/>
  <c r="G26" i="6" l="1"/>
  <c r="K32" i="6" l="1"/>
  <c r="K35" i="6" s="1"/>
  <c r="K39" i="6" l="1"/>
  <c r="E42" i="6" s="1"/>
</calcChain>
</file>

<file path=xl/sharedStrings.xml><?xml version="1.0" encoding="utf-8"?>
<sst xmlns="http://schemas.openxmlformats.org/spreadsheetml/2006/main" count="248" uniqueCount="143">
  <si>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</si>
  <si>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</si>
  <si>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</si>
  <si>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</si>
  <si>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</si>
  <si>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</si>
  <si>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</si>
  <si>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</si>
  <si>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</si>
  <si>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</si>
  <si>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</si>
  <si>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</si>
  <si>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</si>
  <si>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</si>
  <si>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</si>
  <si>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</si>
  <si>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</si>
  <si>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</si>
  <si>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</si>
  <si>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</si>
  <si>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</si>
  <si>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</si>
  <si>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</si>
  <si>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</si>
  <si>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</si>
  <si>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</si>
  <si>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</si>
  <si>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</si>
  <si>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</si>
  <si>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</si>
  <si>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</si>
  <si>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</si>
  <si>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</si>
  <si>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</si>
  <si>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</si>
  <si>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</si>
  <si>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</si>
  <si>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</si>
  <si>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</si>
  <si>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</si>
  <si>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</si>
  <si>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</si>
  <si>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</si>
  <si>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</si>
  <si>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周波数</t>
    <rPh sb="0" eb="3">
      <t>シュウハスウ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</si>
  <si>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</si>
  <si>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</si>
  <si>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</si>
  <si>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</si>
  <si>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</si>
  <si>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</si>
  <si>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</si>
  <si>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</si>
  <si>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</si>
  <si>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</si>
  <si>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</si>
  <si>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</si>
  <si>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</si>
  <si>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</si>
  <si>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</si>
  <si>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</si>
  <si>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</si>
  <si>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</si>
  <si>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</si>
  <si>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</si>
  <si>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</si>
  <si>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</si>
  <si>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</si>
  <si>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</si>
  <si>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</si>
  <si>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</si>
  <si>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</si>
  <si>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</si>
  <si>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</si>
  <si>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</si>
  <si>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</si>
  <si>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</si>
  <si>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</si>
  <si>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</si>
  <si>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</si>
  <si>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</si>
  <si>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</si>
  <si>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</si>
  <si>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</si>
  <si>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</si>
  <si>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</si>
  <si>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</si>
  <si>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</si>
  <si>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</si>
  <si>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</si>
  <si>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</si>
  <si>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</si>
  <si>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</si>
  <si>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</si>
  <si>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</si>
  <si>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</si>
  <si>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t>別紙⑦</t>
    <rPh sb="0" eb="2">
      <t>ベッシ</t>
    </rPh>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</si>
  <si>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</si>
  <si>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</si>
  <si>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</si>
  <si>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</si>
  <si>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</si>
  <si>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</si>
  <si>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</si>
  <si>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</si>
  <si>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</si>
  <si>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</si>
  <si>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</si>
  <si>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</si>
  <si>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</si>
  <si>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</si>
  <si>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</si>
  <si>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</si>
  <si>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</si>
  <si>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</si>
  <si>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</si>
  <si>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</si>
  <si>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</si>
  <si>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</si>
  <si>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</si>
  <si>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</si>
  <si>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</si>
  <si>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</si>
  <si>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</si>
  <si>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</si>
  <si>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</si>
  <si>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</si>
  <si>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</si>
  <si>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</si>
  <si>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</si>
  <si>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</si>
  <si>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</si>
  <si>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</si>
  <si>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</si>
  <si>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</si>
  <si>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</si>
  <si>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</si>
  <si>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</si>
  <si>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</si>
  <si>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</si>
  <si>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</si>
  <si>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r>
      <t>●室内機接続判定シート</t>
    </r>
    <r>
      <rPr>
        <b/>
        <sz val="18"/>
        <color rgb="FFFF0000"/>
        <rFont val="游ゴシック"/>
        <family val="3"/>
        <charset val="128"/>
      </rPr>
      <t xml:space="preserve"> </t>
    </r>
    <r>
      <rPr>
        <b/>
        <u val="double"/>
        <sz val="18"/>
        <color rgb="FFFF0000"/>
        <rFont val="游ゴシック"/>
        <family val="3"/>
        <charset val="128"/>
      </rPr>
      <t>(AXHP160MJ×3台のケースのみ)</t>
    </r>
    <phoneticPr fontId="1"/>
  </si>
  <si>
    <r>
      <t>●室内機接続判定シート</t>
    </r>
    <r>
      <rPr>
        <b/>
        <u val="double"/>
        <sz val="18"/>
        <color rgb="FFFF0000"/>
        <rFont val="游ゴシック"/>
        <family val="3"/>
        <charset val="128"/>
      </rPr>
      <t xml:space="preserve"> (AXHP160MJ×3台以外の全ケース)</t>
    </r>
    <rPh sb="25" eb="27">
      <t>イガイ</t>
    </rPh>
    <rPh sb="28" eb="29">
      <t>ゼン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</si>
</sst>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0"/>
  </numFmts>
  <fonts count="23" x14ac:knownFonts="1">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s>
  <cellStyleXfs count="2">
    <xf numFmtId="0" fontId="0" fillId="0" borderId="0"/>
    <xf numFmtId="0" fontId="15" fillId="0" borderId="0">
      <alignment vertical="center"/>
    </xf>
  </cellStyleXfs>
  <cellXfs count="148">
    <xf numFmtId="0" fontId="0" fillId="0" borderId="0" xfId="0"/>
    <xf numFmtId="0" fontId="0" fillId="0" borderId="1" xfId="0" applyBorder="1"/>
    <xf numFmtId="0" fontId="0" fillId="0" borderId="41" xfId="0" applyBorder="1" applyAlignment="1">
      <alignment horizontal="center" vertical="center"/>
    </xf>
    <xf numFmtId="0" fontId="0" fillId="0" borderId="40" xfId="0" applyBorder="1" applyAlignment="1">
      <alignment horizontal="center" vertical="center"/>
    </xf>
    <xf numFmtId="0" fontId="0" fillId="0" borderId="41" xfId="0" applyBorder="1"/>
    <xf numFmtId="0" fontId="0" fillId="0" borderId="40" xfId="0" applyBorder="1"/>
    <xf numFmtId="0" fontId="0" fillId="0" borderId="1" xfId="0" applyBorder="1" applyAlignment="1">
      <alignment wrapText="1"/>
    </xf>
    <xf numFmtId="0" fontId="0" fillId="4" borderId="46" xfId="0" applyFill="1" applyBorder="1"/>
    <xf numFmtId="0" fontId="0" fillId="4" borderId="47" xfId="0" applyFill="1" applyBorder="1"/>
    <xf numFmtId="0" fontId="0" fillId="4" borderId="41" xfId="0" applyFill="1" applyBorder="1"/>
    <xf numFmtId="0" fontId="0" fillId="4" borderId="48" xfId="0" applyFill="1" applyBorder="1"/>
    <xf numFmtId="178" fontId="0" fillId="4" borderId="41" xfId="0" applyNumberFormat="1" applyFill="1" applyBorder="1"/>
    <xf numFmtId="178" fontId="0" fillId="4" borderId="48" xfId="0" applyNumberFormat="1" applyFill="1" applyBorder="1"/>
    <xf numFmtId="0" fontId="0" fillId="5" borderId="41" xfId="0" applyFill="1" applyBorder="1"/>
    <xf numFmtId="0" fontId="0" fillId="5" borderId="40" xfId="0" applyFill="1" applyBorder="1"/>
    <xf numFmtId="0" fontId="3" fillId="0" borderId="31" xfId="0" applyFont="1" applyBorder="1" applyAlignment="1">
      <alignment horizontal="left" vertical="center"/>
    </xf>
    <xf numFmtId="0" fontId="5" fillId="0" borderId="31"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177" fontId="5" fillId="0" borderId="24" xfId="0" applyNumberFormat="1" applyFont="1" applyBorder="1" applyAlignment="1">
      <alignment horizontal="center" vertical="center"/>
    </xf>
    <xf numFmtId="0" fontId="5" fillId="0" borderId="39" xfId="0" applyFont="1" applyBorder="1" applyAlignment="1">
      <alignment horizontal="center" vertical="center"/>
    </xf>
    <xf numFmtId="0" fontId="0" fillId="4" borderId="40" xfId="0" applyFill="1" applyBorder="1"/>
    <xf numFmtId="0" fontId="18" fillId="4" borderId="41" xfId="0" applyFont="1" applyFill="1" applyBorder="1"/>
    <xf numFmtId="0" fontId="18" fillId="4" borderId="40"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Font="1" applyFill="1" applyBorder="1" applyAlignment="1" applyProtection="1">
      <alignment horizontal="right" vertical="center" wrapText="1"/>
      <protection locked="0"/>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21" fillId="0" borderId="0" xfId="1" applyFont="1">
      <alignment vertical="center"/>
    </xf>
    <xf numFmtId="0" fontId="5" fillId="0" borderId="0" xfId="0" applyFont="1" applyAlignment="1">
      <alignment vertical="center"/>
    </xf>
    <xf numFmtId="0" fontId="5" fillId="2" borderId="33" xfId="0" applyFont="1" applyFill="1" applyBorder="1" applyAlignment="1">
      <alignment horizontal="center" vertical="center"/>
    </xf>
    <xf numFmtId="0" fontId="6" fillId="0" borderId="0" xfId="0" applyFont="1" applyAlignment="1">
      <alignment vertical="center"/>
    </xf>
    <xf numFmtId="0" fontId="3" fillId="4" borderId="41" xfId="0" applyFont="1" applyFill="1" applyBorder="1" applyAlignment="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3" fillId="0" borderId="37" xfId="0" applyFont="1" applyBorder="1" applyAlignment="1">
      <alignment horizontal="center" vertical="center"/>
    </xf>
    <xf numFmtId="0" fontId="9" fillId="0" borderId="32" xfId="0" applyFont="1" applyBorder="1" applyAlignment="1">
      <alignment horizontal="left" vertical="center"/>
    </xf>
    <xf numFmtId="0" fontId="5" fillId="0" borderId="32" xfId="0" applyFont="1" applyBorder="1" applyAlignment="1">
      <alignment horizontal="center" vertical="center"/>
    </xf>
    <xf numFmtId="0" fontId="3" fillId="0" borderId="32" xfId="0" applyFont="1" applyBorder="1" applyAlignment="1">
      <alignment horizontal="center" vertical="center"/>
    </xf>
    <xf numFmtId="0" fontId="3" fillId="0" borderId="0" xfId="0" applyFont="1" applyAlignment="1">
      <alignment horizontal="left"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5" fillId="0" borderId="21" xfId="0" applyFont="1" applyBorder="1" applyAlignment="1">
      <alignment horizontal="center" vertical="center"/>
    </xf>
    <xf numFmtId="0" fontId="10" fillId="0" borderId="21"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23" xfId="0" applyFont="1" applyBorder="1" applyAlignment="1">
      <alignment horizontal="center" vertical="center" shrinkToFi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77" fontId="3" fillId="0" borderId="6" xfId="0" applyNumberFormat="1" applyFont="1" applyBorder="1" applyAlignment="1">
      <alignment horizontal="center" vertical="center"/>
    </xf>
    <xf numFmtId="177" fontId="3" fillId="0" borderId="14" xfId="0" applyNumberFormat="1" applyFont="1" applyBorder="1" applyAlignment="1">
      <alignment horizontal="center" vertical="center"/>
    </xf>
    <xf numFmtId="0" fontId="3" fillId="0" borderId="15" xfId="0" applyFont="1" applyBorder="1" applyAlignment="1">
      <alignment horizontal="center" vertical="center"/>
    </xf>
    <xf numFmtId="177" fontId="3" fillId="0" borderId="15" xfId="0" applyNumberFormat="1" applyFont="1" applyBorder="1" applyAlignment="1">
      <alignment horizontal="center" vertical="center"/>
    </xf>
    <xf numFmtId="177" fontId="3" fillId="0" borderId="16" xfId="0" applyNumberFormat="1" applyFont="1" applyBorder="1" applyAlignment="1">
      <alignment horizontal="center" vertical="center"/>
    </xf>
    <xf numFmtId="177" fontId="3" fillId="0" borderId="18" xfId="0" applyNumberFormat="1" applyFont="1" applyBorder="1" applyAlignment="1">
      <alignment horizontal="center" vertical="center"/>
    </xf>
    <xf numFmtId="0" fontId="5" fillId="0" borderId="25" xfId="0" applyFont="1" applyBorder="1" applyAlignment="1">
      <alignment horizontal="center" vertical="center"/>
    </xf>
    <xf numFmtId="0" fontId="3" fillId="0" borderId="26" xfId="0" applyFont="1" applyBorder="1" applyAlignment="1">
      <alignment horizontal="center" vertical="center"/>
    </xf>
    <xf numFmtId="0" fontId="5" fillId="0" borderId="27" xfId="0" applyFont="1" applyBorder="1" applyAlignment="1">
      <alignment horizontal="center" vertical="center"/>
    </xf>
    <xf numFmtId="176" fontId="3" fillId="0" borderId="26" xfId="0" applyNumberFormat="1" applyFont="1" applyBorder="1" applyAlignment="1">
      <alignment horizontal="center" vertical="center"/>
    </xf>
    <xf numFmtId="176" fontId="3" fillId="0" borderId="27" xfId="0" applyNumberFormat="1" applyFont="1" applyBorder="1" applyAlignment="1">
      <alignment horizontal="center" vertical="center"/>
    </xf>
    <xf numFmtId="177" fontId="3" fillId="0" borderId="27" xfId="0" applyNumberFormat="1"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3" fillId="0" borderId="31" xfId="0" applyFont="1" applyBorder="1" applyAlignment="1">
      <alignment horizontal="center" vertical="center"/>
    </xf>
    <xf numFmtId="177" fontId="3" fillId="0" borderId="30" xfId="0" applyNumberFormat="1" applyFont="1" applyBorder="1" applyAlignment="1">
      <alignment horizontal="center" vertical="center"/>
    </xf>
    <xf numFmtId="0" fontId="3" fillId="0" borderId="1" xfId="0" applyFont="1" applyBorder="1" applyAlignment="1">
      <alignment vertical="center"/>
    </xf>
    <xf numFmtId="0" fontId="12" fillId="0" borderId="0" xfId="0" applyFont="1" applyAlignment="1">
      <alignment vertical="center"/>
    </xf>
    <xf numFmtId="0" fontId="3" fillId="0" borderId="6" xfId="0" applyFont="1" applyBorder="1" applyAlignment="1">
      <alignment horizontal="righ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13" fillId="0" borderId="8" xfId="0" applyFont="1" applyBorder="1" applyAlignment="1">
      <alignment horizontal="left" vertical="center"/>
    </xf>
    <xf numFmtId="0" fontId="3" fillId="0" borderId="4" xfId="0" applyFont="1" applyBorder="1" applyAlignment="1">
      <alignment vertical="center"/>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3" fillId="0" borderId="0" xfId="0" applyFont="1" applyAlignment="1">
      <alignment horizontal="center" vertical="center" shrinkToFit="1"/>
    </xf>
    <xf numFmtId="0" fontId="3" fillId="0" borderId="0" xfId="0" applyFont="1" applyAlignment="1" applyProtection="1">
      <alignment vertical="center"/>
      <protection locked="0"/>
    </xf>
    <xf numFmtId="177" fontId="3" fillId="4" borderId="42" xfId="0" applyNumberFormat="1" applyFont="1" applyFill="1" applyBorder="1" applyAlignment="1" applyProtection="1">
      <alignment horizontal="center" vertical="center"/>
      <protection locked="0"/>
    </xf>
    <xf numFmtId="177" fontId="3" fillId="4" borderId="43" xfId="0" applyNumberFormat="1" applyFont="1" applyFill="1" applyBorder="1" applyAlignment="1" applyProtection="1">
      <alignment horizontal="center" vertical="center"/>
      <protection locked="0"/>
    </xf>
    <xf numFmtId="177" fontId="3" fillId="4" borderId="44" xfId="0" applyNumberFormat="1" applyFont="1" applyFill="1" applyBorder="1" applyAlignment="1" applyProtection="1">
      <alignment horizontal="center" vertical="center"/>
      <protection locked="0"/>
    </xf>
    <xf numFmtId="0" fontId="5" fillId="0" borderId="28"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25" xfId="0" applyFont="1" applyBorder="1" applyAlignment="1">
      <alignment horizontal="center" vertical="center" textRotation="255"/>
    </xf>
    <xf numFmtId="0" fontId="4" fillId="0" borderId="0" xfId="0" applyFont="1" applyAlignment="1">
      <alignment horizontal="left" vertical="center" shrinkToFit="1"/>
    </xf>
    <xf numFmtId="0" fontId="0" fillId="0" borderId="0" xfId="0" applyAlignment="1">
      <alignment horizontal="left" vertical="center" shrinkToFit="1"/>
    </xf>
    <xf numFmtId="0" fontId="0" fillId="0" borderId="49" xfId="0" applyBorder="1" applyAlignment="1">
      <alignment horizontal="left" vertical="center" shrinkToFit="1"/>
    </xf>
    <xf numFmtId="0" fontId="5" fillId="0" borderId="36" xfId="0" applyFont="1" applyBorder="1" applyAlignment="1">
      <alignment horizontal="center" vertical="center"/>
    </xf>
    <xf numFmtId="0" fontId="5" fillId="0" borderId="10" xfId="0" applyFont="1" applyBorder="1" applyAlignment="1">
      <alignment horizontal="center" vertical="center"/>
    </xf>
    <xf numFmtId="0" fontId="5" fillId="0" borderId="38" xfId="0" applyFont="1" applyBorder="1" applyAlignment="1">
      <alignment horizontal="center" vertical="center"/>
    </xf>
    <xf numFmtId="0" fontId="5" fillId="0" borderId="0" xfId="0" applyFont="1" applyAlignment="1">
      <alignment horizontal="center" vertical="center"/>
    </xf>
    <xf numFmtId="0" fontId="8" fillId="0" borderId="34"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3" fillId="0" borderId="4" xfId="0" applyFont="1" applyBorder="1" applyAlignment="1">
      <alignment horizontal="left" vertical="center" wrapText="1"/>
    </xf>
    <xf numFmtId="0" fontId="5" fillId="0" borderId="5" xfId="0" applyFont="1" applyBorder="1" applyAlignment="1">
      <alignment horizontal="center" vertical="center" shrinkToFit="1"/>
    </xf>
    <xf numFmtId="0" fontId="5" fillId="0" borderId="3" xfId="0" applyFont="1" applyBorder="1" applyAlignment="1">
      <alignment horizontal="center" vertical="center" shrinkToFi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5" fillId="0" borderId="1" xfId="0" applyFont="1" applyBorder="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17" fillId="0" borderId="1" xfId="0" applyFont="1" applyBorder="1" applyAlignment="1">
      <alignment horizontal="center" vertical="center" wrapText="1"/>
    </xf>
    <xf numFmtId="0" fontId="14" fillId="3" borderId="45" xfId="0" applyFont="1" applyFill="1" applyBorder="1" applyAlignment="1">
      <alignment horizontal="center" vertical="center"/>
    </xf>
    <xf numFmtId="0" fontId="14" fillId="3" borderId="37" xfId="0" applyFont="1" applyFill="1" applyBorder="1" applyAlignment="1">
      <alignment horizontal="center" vertical="center"/>
    </xf>
    <xf numFmtId="0" fontId="14" fillId="3" borderId="39" xfId="0" applyFont="1" applyFill="1" applyBorder="1" applyAlignment="1">
      <alignment horizontal="center" vertical="center"/>
    </xf>
    <xf numFmtId="0" fontId="17" fillId="3" borderId="37" xfId="0" applyFont="1" applyFill="1" applyBorder="1" applyAlignment="1">
      <alignment horizontal="center" vertical="center" wrapText="1"/>
    </xf>
    <xf numFmtId="0" fontId="17" fillId="3" borderId="39" xfId="0" applyFont="1" applyFill="1" applyBorder="1" applyAlignment="1">
      <alignment horizontal="center" vertical="center" wrapTex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3" fillId="0" borderId="1" xfId="0"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0" fillId="0" borderId="0" xfId="0" applyAlignment="1">
      <alignment horizontal="center" vertical="center"/>
    </xf>
  </cellXfs>
  <cellStyles count="2">
    <cellStyle name="標準" xfId="0" builtinId="0"/>
    <cellStyle name="標準 2" xfId="1" xr:uid="{00000000-0005-0000-0000-000001000000}"/>
  </cellStyles>
  <dxfs count="2">
    <dxf>
      <fill>
        <patternFill>
          <bgColor rgb="FF92D050"/>
        </patternFill>
      </fill>
    </dxf>
    <dxf>
      <fill>
        <patternFill>
          <bgColor rgb="FF92D050"/>
        </patternFill>
      </fill>
    </dxf>
  </dxfs>
  <tableStyles count="0" defaultTableStyle="TableStyleMedium2" defaultPivotStyle="PivotStyleMedium9"/>
  <colors>
    <mruColors>
      <color rgb="FFFF505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00000000-0008-0000-0000-000002000000}"/>
            </a:ext>
          </a:extLst>
        </xdr:cNvPr>
        <xdr:cNvSpPr/>
      </xdr:nvSpPr>
      <xdr:spPr>
        <a:xfrm>
          <a:off x="3272790" y="8538210"/>
          <a:ext cx="90868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a:off x="3581400" y="819150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8246745" y="0"/>
          <a:ext cx="1819275" cy="4267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2"/>
  <sheetViews>
    <sheetView showGridLines="0" zoomScale="70" zoomScaleNormal="70" workbookViewId="0">
      <selection activeCell="S7" sqref="S7"/>
    </sheetView>
  </sheetViews>
  <sheetFormatPr defaultColWidth="9" defaultRowHeight="20" x14ac:dyDescent="0.2"/>
  <cols>
    <col min="1" max="1" width="3.6328125" style="35" customWidth="1"/>
    <col min="2" max="2" width="4.90625" style="35" customWidth="1"/>
    <col min="3" max="3" width="5.81640625" style="35" customWidth="1"/>
    <col min="4" max="4" width="16.6328125" style="35" customWidth="1"/>
    <col min="5" max="5" width="6.36328125" style="35" customWidth="1"/>
    <col min="6" max="6" width="9.36328125" style="35" hidden="1" customWidth="1"/>
    <col min="7" max="7" width="10.453125" style="35" customWidth="1"/>
    <col min="8" max="8" width="11.453125" style="35" hidden="1" customWidth="1"/>
    <col min="9" max="9" width="14" style="35" customWidth="1"/>
    <col min="10" max="10" width="11.453125" style="35" hidden="1" customWidth="1"/>
    <col min="11" max="11" width="13.6328125" style="35" customWidth="1"/>
    <col min="12" max="12" width="12.90625" style="35" customWidth="1"/>
    <col min="13" max="13" width="15.1796875" style="35" customWidth="1"/>
    <col min="14" max="14" width="10.81640625" style="35" customWidth="1"/>
    <col min="15" max="16384" width="9" style="35"/>
  </cols>
  <sheetData>
    <row r="1" spans="1:14" x14ac:dyDescent="0.2">
      <c r="A1" s="94" t="s">
        <v>96</v>
      </c>
      <c r="M1" s="35" t="s">
        <v>139</v>
      </c>
    </row>
    <row r="2" spans="1:14" ht="8.5" customHeight="1" x14ac:dyDescent="0.2"/>
    <row r="3" spans="1:14" ht="29" x14ac:dyDescent="0.2">
      <c r="A3" s="36" t="s">
        <v>141</v>
      </c>
    </row>
    <row r="4" spans="1:14" ht="28.75" customHeight="1" x14ac:dyDescent="0.2">
      <c r="A4" s="101" t="s">
        <v>98</v>
      </c>
      <c r="B4" s="102"/>
      <c r="C4" s="102"/>
      <c r="D4" s="102"/>
      <c r="E4" s="102"/>
      <c r="F4" s="102"/>
      <c r="G4" s="102"/>
      <c r="H4" s="102"/>
      <c r="I4" s="102"/>
      <c r="J4" s="102"/>
      <c r="K4" s="102"/>
      <c r="L4" s="103"/>
      <c r="M4" s="32"/>
      <c r="N4" s="37" t="s">
        <v>140</v>
      </c>
    </row>
    <row r="5" spans="1:14" ht="20" customHeight="1" x14ac:dyDescent="0.2">
      <c r="A5" s="38"/>
      <c r="B5" s="39" t="s">
        <v>99</v>
      </c>
      <c r="C5" s="38"/>
      <c r="D5" s="38"/>
      <c r="E5" s="38"/>
      <c r="F5" s="38"/>
      <c r="G5" s="38"/>
      <c r="H5" s="38"/>
      <c r="I5" s="38"/>
      <c r="J5" s="38"/>
      <c r="K5" s="38"/>
      <c r="L5" s="38"/>
      <c r="M5" s="38"/>
    </row>
    <row r="6" spans="1:14" ht="20" customHeight="1" x14ac:dyDescent="0.2">
      <c r="B6" s="39" t="s">
        <v>100</v>
      </c>
    </row>
    <row r="7" spans="1:14" ht="11.5" customHeight="1" x14ac:dyDescent="0.2">
      <c r="B7" s="39"/>
    </row>
    <row r="8" spans="1:14" ht="20.5" thickBot="1" x14ac:dyDescent="0.25">
      <c r="A8" s="40" t="s">
        <v>67</v>
      </c>
      <c r="I8" s="43"/>
      <c r="K8" s="35" t="s">
        <v>138</v>
      </c>
    </row>
    <row r="9" spans="1:14" ht="25.5" customHeight="1" thickBot="1" x14ac:dyDescent="0.25">
      <c r="B9" s="15" t="s">
        <v>74</v>
      </c>
      <c r="C9" s="16"/>
      <c r="D9" s="16"/>
      <c r="E9" s="16"/>
      <c r="F9" s="41"/>
      <c r="G9" s="42"/>
    </row>
    <row r="10" spans="1:14" ht="21.75" customHeight="1" thickBot="1" x14ac:dyDescent="0.25">
      <c r="B10" s="104" t="s">
        <v>41</v>
      </c>
      <c r="C10" s="105"/>
      <c r="D10" s="24"/>
      <c r="E10" s="17" t="s">
        <v>42</v>
      </c>
      <c r="F10" s="44"/>
      <c r="G10" s="106"/>
      <c r="H10" s="107"/>
      <c r="I10" s="107"/>
      <c r="J10" s="45"/>
      <c r="K10" s="33"/>
      <c r="L10" s="46"/>
    </row>
    <row r="11" spans="1:14" ht="21.75" customHeight="1" thickBot="1" x14ac:dyDescent="0.25">
      <c r="B11" s="108" t="s">
        <v>63</v>
      </c>
      <c r="C11" s="109"/>
      <c r="D11" s="25"/>
      <c r="E11" s="47" t="s">
        <v>59</v>
      </c>
      <c r="F11" s="48"/>
      <c r="G11" s="18" t="s">
        <v>60</v>
      </c>
      <c r="H11" s="18"/>
      <c r="I11" s="19" t="str">
        <f>IF(ISERROR(VLOOKUP(D11,'ブレーカー容量別突入電流、消費電力値'!A1:D4,2,FALSE)),"",(VLOOKUP(D11,'ブレーカー容量別突入電流、消費電力値'!A1:D4,2,FALSE)))</f>
        <v/>
      </c>
      <c r="J11" s="49"/>
      <c r="K11" s="20" t="s">
        <v>61</v>
      </c>
    </row>
    <row r="12" spans="1:14" ht="12" customHeight="1" x14ac:dyDescent="0.2">
      <c r="B12" s="50" t="s">
        <v>85</v>
      </c>
      <c r="C12" s="51"/>
      <c r="D12" s="52"/>
      <c r="E12" s="52"/>
      <c r="F12" s="52"/>
      <c r="G12" s="52"/>
      <c r="H12" s="52"/>
      <c r="I12" s="52"/>
      <c r="J12" s="52"/>
      <c r="K12" s="52"/>
    </row>
    <row r="13" spans="1:14" ht="20.25" customHeight="1" thickBot="1" x14ac:dyDescent="0.25">
      <c r="B13" s="53" t="s">
        <v>75</v>
      </c>
      <c r="C13" s="33"/>
      <c r="D13" s="45"/>
      <c r="E13" s="45"/>
      <c r="F13" s="45"/>
      <c r="G13" s="45"/>
      <c r="H13" s="45"/>
      <c r="I13" s="45"/>
      <c r="J13" s="45"/>
      <c r="K13" s="45"/>
    </row>
    <row r="14" spans="1:14" ht="21.75" customHeight="1" thickBot="1" x14ac:dyDescent="0.25">
      <c r="B14" s="110" t="s">
        <v>49</v>
      </c>
      <c r="C14" s="111"/>
      <c r="D14" s="54" t="s">
        <v>0</v>
      </c>
      <c r="E14" s="55" t="s">
        <v>16</v>
      </c>
      <c r="F14" s="56" t="s">
        <v>45</v>
      </c>
      <c r="G14" s="57" t="s">
        <v>39</v>
      </c>
      <c r="H14" s="57" t="s">
        <v>40</v>
      </c>
      <c r="I14" s="58" t="s">
        <v>37</v>
      </c>
      <c r="J14" s="59" t="s">
        <v>35</v>
      </c>
      <c r="K14" s="60" t="s">
        <v>38</v>
      </c>
      <c r="L14" s="60" t="s">
        <v>78</v>
      </c>
      <c r="M14" s="60" t="s">
        <v>79</v>
      </c>
    </row>
    <row r="15" spans="1:14" ht="18.899999999999999" customHeight="1" x14ac:dyDescent="0.2">
      <c r="B15" s="98" t="s">
        <v>72</v>
      </c>
      <c r="C15" s="61">
        <v>1</v>
      </c>
      <c r="D15" s="26"/>
      <c r="E15" s="27"/>
      <c r="F15" s="62" t="str">
        <f>IF(ISERROR(VLOOKUP(D15,'室内機ﾃﾞｰﾀ（消さない）'!$A$1:$F$57,3,FALSE)),"",VLOOKUP(D15,'室内機ﾃﾞｰﾀ（消さない）'!$A$1:$F$57,3,FALSE))</f>
        <v/>
      </c>
      <c r="G15" s="62" t="str">
        <f>IF(ISERROR(E15*F15),"",(E15*F15))</f>
        <v/>
      </c>
      <c r="H15" s="62" t="str">
        <f>IF(ISERROR(VLOOKUP(D15,'室内機ﾃﾞｰﾀ（消さない）'!$A$1:$F$57,4,FALSE)),"",VLOOKUP(D15,'室内機ﾃﾞｰﾀ（消さない）'!$A$1:$F$57,4,FALSE))</f>
        <v/>
      </c>
      <c r="I15" s="62" t="str">
        <f>IF(ISERROR(E15*H15),"",(E15*H15))</f>
        <v/>
      </c>
      <c r="J15" s="63" t="str">
        <f>IF(ISERROR(IF($D$10=50,VLOOKUP(D15,'室内機ﾃﾞｰﾀ（消さない）'!$A$1:$F$57,5,FALSE),IF($D$10=60,VLOOKUP(D15,'室内機ﾃﾞｰﾀ（消さない）'!$A$1:$F$57,6,FALSE),""))),"",IF($D$10=50,VLOOKUP(D15,'室内機ﾃﾞｰﾀ（消さない）'!A$1:$F$57,5,FALSE),IF($D$10=60,VLOOKUP(D15,'室内機ﾃﾞｰﾀ（消さない）'!$A$1:$F$57,6,FALSE),"")))</f>
        <v/>
      </c>
      <c r="K15" s="64" t="str">
        <f>IF(ISERROR(E15*J15),"",(E15*J15))</f>
        <v/>
      </c>
      <c r="L15" s="95"/>
      <c r="M15" s="64">
        <f>IF(L15="〇",G15,0)</f>
        <v>0</v>
      </c>
    </row>
    <row r="16" spans="1:14" ht="18.899999999999999" customHeight="1" x14ac:dyDescent="0.2">
      <c r="B16" s="99"/>
      <c r="C16" s="65">
        <v>2</v>
      </c>
      <c r="D16" s="28"/>
      <c r="E16" s="29"/>
      <c r="F16" s="66" t="str">
        <f>IF(ISERROR(VLOOKUP(D16,'室内機ﾃﾞｰﾀ（消さない）'!$A$1:$F$57,3,FALSE)),"",VLOOKUP(D16,'室内機ﾃﾞｰﾀ（消さない）'!$A$1:$F$57,3,FALSE))</f>
        <v/>
      </c>
      <c r="G16" s="66" t="str">
        <f>IF(ISERROR(E16*F16),"",(E16*F16))</f>
        <v/>
      </c>
      <c r="H16" s="66" t="str">
        <f>IF(ISERROR(VLOOKUP(D16,'室内機ﾃﾞｰﾀ（消さない）'!$A$1:$F$57,4,FALSE)),"",VLOOKUP(D16,'室内機ﾃﾞｰﾀ（消さない）'!$A$1:$F$57,4,FALSE))</f>
        <v/>
      </c>
      <c r="I16" s="66" t="str">
        <f>IF(ISERROR(E16*H16),"",(E16*H16))</f>
        <v/>
      </c>
      <c r="J16" s="67" t="str">
        <f>IF(ISERROR(IF($D$10=50,VLOOKUP(D16,'室内機ﾃﾞｰﾀ（消さない）'!$A$1:$F$57,5,FALSE),IF($D$10=60,VLOOKUP(D16,'室内機ﾃﾞｰﾀ（消さない）'!$A$1:$F$57,6,FALSE),""))),"",IF($D$10=50,VLOOKUP(D16,'室内機ﾃﾞｰﾀ（消さない）'!A$1:$F$57,5,FALSE),IF($D$10=60,VLOOKUP(D16,'室内機ﾃﾞｰﾀ（消さない）'!$A$1:$F$57,6,FALSE),"")))</f>
        <v/>
      </c>
      <c r="K16" s="68" t="str">
        <f t="shared" ref="K16:K25" si="0">IF(ISERROR(E16*J16),"",(E16*J16))</f>
        <v/>
      </c>
      <c r="L16" s="96"/>
      <c r="M16" s="68">
        <f t="shared" ref="M16:M25" si="1">IF(L16="〇",G16,0)</f>
        <v>0</v>
      </c>
    </row>
    <row r="17" spans="1:14" ht="18.899999999999999" customHeight="1" x14ac:dyDescent="0.2">
      <c r="B17" s="99"/>
      <c r="C17" s="65">
        <v>3</v>
      </c>
      <c r="D17" s="28"/>
      <c r="E17" s="29"/>
      <c r="F17" s="66" t="str">
        <f>IF(ISERROR(VLOOKUP(D17,'室内機ﾃﾞｰﾀ（消さない）'!$A$1:$F$57,3,FALSE)),"",VLOOKUP(D17,'室内機ﾃﾞｰﾀ（消さない）'!$A$1:$F$57,3,FALSE))</f>
        <v/>
      </c>
      <c r="G17" s="66" t="str">
        <f>IF(ISERROR(E17*F17),"",(E17*F17))</f>
        <v/>
      </c>
      <c r="H17" s="66" t="str">
        <f>IF(ISERROR(VLOOKUP(D17,'室内機ﾃﾞｰﾀ（消さない）'!$A$1:$F$57,4,FALSE)),"",VLOOKUP(D17,'室内機ﾃﾞｰﾀ（消さない）'!$A$1:$F$57,4,FALSE))</f>
        <v/>
      </c>
      <c r="I17" s="66" t="str">
        <f t="shared" ref="I17:I25" si="2">IF(ISERROR(E17*H17),"",(E17*H17))</f>
        <v/>
      </c>
      <c r="J17" s="67" t="str">
        <f>IF(ISERROR(IF($D$10=50,VLOOKUP(D17,'室内機ﾃﾞｰﾀ（消さない）'!$A$1:$F$57,5,FALSE),IF($D$10=60,VLOOKUP(D17,'室内機ﾃﾞｰﾀ（消さない）'!$A$1:$F$57,6,FALSE),""))),"",IF($D$10=50,VLOOKUP(D17,'室内機ﾃﾞｰﾀ（消さない）'!A$1:$F$57,5,FALSE),IF($D$10=60,VLOOKUP(D17,'室内機ﾃﾞｰﾀ（消さない）'!$A$1:$F$57,6,FALSE),"")))</f>
        <v/>
      </c>
      <c r="K17" s="68" t="str">
        <f t="shared" si="0"/>
        <v/>
      </c>
      <c r="L17" s="96"/>
      <c r="M17" s="68">
        <f t="shared" si="1"/>
        <v>0</v>
      </c>
    </row>
    <row r="18" spans="1:14" ht="18.899999999999999" customHeight="1" x14ac:dyDescent="0.2">
      <c r="B18" s="99"/>
      <c r="C18" s="65">
        <v>4</v>
      </c>
      <c r="D18" s="28"/>
      <c r="E18" s="29"/>
      <c r="F18" s="66" t="str">
        <f>IF(ISERROR(VLOOKUP(D18,'室内機ﾃﾞｰﾀ（消さない）'!$A$1:$F$57,3,FALSE)),"",VLOOKUP(D18,'室内機ﾃﾞｰﾀ（消さない）'!$A$1:$F$57,3,FALSE))</f>
        <v/>
      </c>
      <c r="G18" s="66" t="str">
        <f t="shared" ref="G18:G25" si="3">IF(ISERROR(E18*F18),"",(E18*F18))</f>
        <v/>
      </c>
      <c r="H18" s="66" t="str">
        <f>IF(ISERROR(VLOOKUP(D18,'室内機ﾃﾞｰﾀ（消さない）'!$A$1:$F$57,4,FALSE)),"",VLOOKUP(D18,'室内機ﾃﾞｰﾀ（消さない）'!$A$1:$F$57,4,FALSE))</f>
        <v/>
      </c>
      <c r="I18" s="66" t="str">
        <f t="shared" si="2"/>
        <v/>
      </c>
      <c r="J18" s="67" t="str">
        <f>IF(ISERROR(IF($D$10=50,VLOOKUP(D18,'室内機ﾃﾞｰﾀ（消さない）'!$A$1:$F$57,5,FALSE),IF($D$10=60,VLOOKUP(D18,'室内機ﾃﾞｰﾀ（消さない）'!$A$1:$F$57,6,FALSE),""))),"",IF($D$10=50,VLOOKUP(D18,'室内機ﾃﾞｰﾀ（消さない）'!A$1:$F$57,5,FALSE),IF($D$10=60,VLOOKUP(D18,'室内機ﾃﾞｰﾀ（消さない）'!$A$1:$F$57,6,FALSE),"")))</f>
        <v/>
      </c>
      <c r="K18" s="68" t="str">
        <f t="shared" si="0"/>
        <v/>
      </c>
      <c r="L18" s="96"/>
      <c r="M18" s="68">
        <f t="shared" si="1"/>
        <v>0</v>
      </c>
    </row>
    <row r="19" spans="1:14" ht="18.899999999999999" customHeight="1" x14ac:dyDescent="0.2">
      <c r="B19" s="99"/>
      <c r="C19" s="65">
        <v>5</v>
      </c>
      <c r="D19" s="28"/>
      <c r="E19" s="29"/>
      <c r="F19" s="66" t="str">
        <f>IF(ISERROR(VLOOKUP(D19,'室内機ﾃﾞｰﾀ（消さない）'!$A$1:$F$57,3,FALSE)),"",VLOOKUP(D19,'室内機ﾃﾞｰﾀ（消さない）'!$A$1:$F$57,3,FALSE))</f>
        <v/>
      </c>
      <c r="G19" s="66" t="str">
        <f t="shared" si="3"/>
        <v/>
      </c>
      <c r="H19" s="66" t="str">
        <f>IF(ISERROR(VLOOKUP(D19,'室内機ﾃﾞｰﾀ（消さない）'!$A$1:$F$57,4,FALSE)),"",VLOOKUP(D19,'室内機ﾃﾞｰﾀ（消さない）'!$A$1:$F$57,4,FALSE))</f>
        <v/>
      </c>
      <c r="I19" s="66" t="str">
        <f t="shared" si="2"/>
        <v/>
      </c>
      <c r="J19" s="67" t="str">
        <f>IF(ISERROR(IF($D$10=50,VLOOKUP(D19,'室内機ﾃﾞｰﾀ（消さない）'!$A$1:$F$57,5,FALSE),IF($D$10=60,VLOOKUP(D19,'室内機ﾃﾞｰﾀ（消さない）'!$A$1:$F$57,6,FALSE),""))),"",IF($D$10=50,VLOOKUP(D19,'室内機ﾃﾞｰﾀ（消さない）'!A$1:$F$57,5,FALSE),IF($D$10=60,VLOOKUP(D19,'室内機ﾃﾞｰﾀ（消さない）'!$A$1:$F$57,6,FALSE),"")))</f>
        <v/>
      </c>
      <c r="K19" s="68" t="str">
        <f t="shared" si="0"/>
        <v/>
      </c>
      <c r="L19" s="96"/>
      <c r="M19" s="68">
        <f t="shared" si="1"/>
        <v>0</v>
      </c>
    </row>
    <row r="20" spans="1:14" ht="18.899999999999999" customHeight="1" x14ac:dyDescent="0.2">
      <c r="B20" s="99"/>
      <c r="C20" s="65">
        <v>6</v>
      </c>
      <c r="D20" s="28"/>
      <c r="E20" s="29"/>
      <c r="F20" s="66" t="str">
        <f>IF(ISERROR(VLOOKUP(D20,'室内機ﾃﾞｰﾀ（消さない）'!$A$1:$F$57,3,FALSE)),"",VLOOKUP(D20,'室内機ﾃﾞｰﾀ（消さない）'!$A$1:$F$57,3,FALSE))</f>
        <v/>
      </c>
      <c r="G20" s="66" t="str">
        <f t="shared" si="3"/>
        <v/>
      </c>
      <c r="H20" s="66" t="str">
        <f>IF(ISERROR(VLOOKUP(D20,'室内機ﾃﾞｰﾀ（消さない）'!$A$1:$F$57,4,FALSE)),"",VLOOKUP(D20,'室内機ﾃﾞｰﾀ（消さない）'!$A$1:$F$57,4,FALSE))</f>
        <v/>
      </c>
      <c r="I20" s="66" t="str">
        <f t="shared" si="2"/>
        <v/>
      </c>
      <c r="J20" s="67" t="str">
        <f>IF(ISERROR(IF($D$10=50,VLOOKUP(D20,'室内機ﾃﾞｰﾀ（消さない）'!$A$1:$F$57,5,FALSE),IF($D$10=60,VLOOKUP(D20,'室内機ﾃﾞｰﾀ（消さない）'!$A$1:$F$57,6,FALSE),""))),"",IF($D$10=50,VLOOKUP(D20,'室内機ﾃﾞｰﾀ（消さない）'!A$1:$F$57,5,FALSE),IF($D$10=60,VLOOKUP(D20,'室内機ﾃﾞｰﾀ（消さない）'!$A$1:$F$57,6,FALSE),"")))</f>
        <v/>
      </c>
      <c r="K20" s="68" t="str">
        <f t="shared" si="0"/>
        <v/>
      </c>
      <c r="L20" s="96"/>
      <c r="M20" s="68">
        <f t="shared" si="1"/>
        <v>0</v>
      </c>
    </row>
    <row r="21" spans="1:14" ht="18.899999999999999" customHeight="1" x14ac:dyDescent="0.2">
      <c r="B21" s="99"/>
      <c r="C21" s="65">
        <v>7</v>
      </c>
      <c r="D21" s="28"/>
      <c r="E21" s="29"/>
      <c r="F21" s="66" t="str">
        <f>IF(ISERROR(VLOOKUP(D21,'室内機ﾃﾞｰﾀ（消さない）'!$A$1:$F$57,3,FALSE)),"",VLOOKUP(D21,'室内機ﾃﾞｰﾀ（消さない）'!$A$1:$F$57,3,FALSE))</f>
        <v/>
      </c>
      <c r="G21" s="66" t="str">
        <f t="shared" si="3"/>
        <v/>
      </c>
      <c r="H21" s="66" t="str">
        <f>IF(ISERROR(VLOOKUP(D21,'室内機ﾃﾞｰﾀ（消さない）'!$A$1:$F$57,4,FALSE)),"",VLOOKUP(D21,'室内機ﾃﾞｰﾀ（消さない）'!$A$1:$F$57,4,FALSE))</f>
        <v/>
      </c>
      <c r="I21" s="66" t="str">
        <f t="shared" si="2"/>
        <v/>
      </c>
      <c r="J21" s="67" t="str">
        <f>IF(ISERROR(IF($D$10=50,VLOOKUP(D21,'室内機ﾃﾞｰﾀ（消さない）'!$A$1:$F$57,5,FALSE),IF($D$10=60,VLOOKUP(D21,'室内機ﾃﾞｰﾀ（消さない）'!$A$1:$F$57,6,FALSE),""))),"",IF($D$10=50,VLOOKUP(D21,'室内機ﾃﾞｰﾀ（消さない）'!A$1:$F$57,5,FALSE),IF($D$10=60,VLOOKUP(D21,'室内機ﾃﾞｰﾀ（消さない）'!$A$1:$F$57,6,FALSE),"")))</f>
        <v/>
      </c>
      <c r="K21" s="68" t="str">
        <f t="shared" si="0"/>
        <v/>
      </c>
      <c r="L21" s="96"/>
      <c r="M21" s="68">
        <f t="shared" si="1"/>
        <v>0</v>
      </c>
    </row>
    <row r="22" spans="1:14" ht="18.899999999999999" customHeight="1" x14ac:dyDescent="0.2">
      <c r="B22" s="99"/>
      <c r="C22" s="65">
        <v>8</v>
      </c>
      <c r="D22" s="28"/>
      <c r="E22" s="29"/>
      <c r="F22" s="66" t="str">
        <f>IF(ISERROR(VLOOKUP(D22,'室内機ﾃﾞｰﾀ（消さない）'!$A$1:$F$57,3,FALSE)),"",VLOOKUP(D22,'室内機ﾃﾞｰﾀ（消さない）'!$A$1:$F$57,3,FALSE))</f>
        <v/>
      </c>
      <c r="G22" s="66" t="str">
        <f t="shared" si="3"/>
        <v/>
      </c>
      <c r="H22" s="66" t="str">
        <f>IF(ISERROR(VLOOKUP(D22,'室内機ﾃﾞｰﾀ（消さない）'!$A$1:$F$57,4,FALSE)),"",VLOOKUP(D22,'室内機ﾃﾞｰﾀ（消さない）'!$A$1:$F$57,4,FALSE))</f>
        <v/>
      </c>
      <c r="I22" s="66" t="str">
        <f t="shared" si="2"/>
        <v/>
      </c>
      <c r="J22" s="67" t="str">
        <f>IF(ISERROR(IF($D$10=50,VLOOKUP(D22,'室内機ﾃﾞｰﾀ（消さない）'!$A$1:$F$57,5,FALSE),IF($D$10=60,VLOOKUP(D22,'室内機ﾃﾞｰﾀ（消さない）'!$A$1:$F$57,6,FALSE),""))),"",IF($D$10=50,VLOOKUP(D22,'室内機ﾃﾞｰﾀ（消さない）'!A$1:$F$57,5,FALSE),IF($D$10=60,VLOOKUP(D22,'室内機ﾃﾞｰﾀ（消さない）'!$A$1:$F$57,6,FALSE),"")))</f>
        <v/>
      </c>
      <c r="K22" s="68" t="str">
        <f t="shared" si="0"/>
        <v/>
      </c>
      <c r="L22" s="96"/>
      <c r="M22" s="68">
        <f t="shared" si="1"/>
        <v>0</v>
      </c>
    </row>
    <row r="23" spans="1:14" ht="18.899999999999999" customHeight="1" x14ac:dyDescent="0.2">
      <c r="B23" s="99"/>
      <c r="C23" s="65">
        <v>9</v>
      </c>
      <c r="D23" s="28"/>
      <c r="E23" s="29"/>
      <c r="F23" s="66" t="str">
        <f>IF(ISERROR(VLOOKUP(D23,'室内機ﾃﾞｰﾀ（消さない）'!$A$1:$F$57,3,FALSE)),"",VLOOKUP(D23,'室内機ﾃﾞｰﾀ（消さない）'!$A$1:$F$57,3,FALSE))</f>
        <v/>
      </c>
      <c r="G23" s="66" t="str">
        <f t="shared" si="3"/>
        <v/>
      </c>
      <c r="H23" s="66" t="str">
        <f>IF(ISERROR(VLOOKUP(D23,'室内機ﾃﾞｰﾀ（消さない）'!$A$1:$F$57,4,FALSE)),"",VLOOKUP(D23,'室内機ﾃﾞｰﾀ（消さない）'!$A$1:$F$57,4,FALSE))</f>
        <v/>
      </c>
      <c r="I23" s="66" t="str">
        <f t="shared" si="2"/>
        <v/>
      </c>
      <c r="J23" s="67" t="str">
        <f>IF(ISERROR(IF($D$10=50,VLOOKUP(D23,'室内機ﾃﾞｰﾀ（消さない）'!$A$1:$F$57,5,FALSE),IF($D$10=60,VLOOKUP(D23,'室内機ﾃﾞｰﾀ（消さない）'!$A$1:$F$57,6,FALSE),""))),"",IF($D$10=50,VLOOKUP(D23,'室内機ﾃﾞｰﾀ（消さない）'!A$1:$F$57,5,FALSE),IF($D$10=60,VLOOKUP(D23,'室内機ﾃﾞｰﾀ（消さない）'!$A$1:$F$57,6,FALSE),"")))</f>
        <v/>
      </c>
      <c r="K23" s="68" t="str">
        <f t="shared" si="0"/>
        <v/>
      </c>
      <c r="L23" s="96"/>
      <c r="M23" s="68">
        <f t="shared" si="1"/>
        <v>0</v>
      </c>
    </row>
    <row r="24" spans="1:14" ht="18.899999999999999" customHeight="1" x14ac:dyDescent="0.2">
      <c r="B24" s="99"/>
      <c r="C24" s="65">
        <v>10</v>
      </c>
      <c r="D24" s="28"/>
      <c r="E24" s="29"/>
      <c r="F24" s="66" t="str">
        <f>IF(ISERROR(VLOOKUP(D24,'室内機ﾃﾞｰﾀ（消さない）'!$A$1:$F$57,3,FALSE)),"",VLOOKUP(D24,'室内機ﾃﾞｰﾀ（消さない）'!$A$1:$F$57,3,FALSE))</f>
        <v/>
      </c>
      <c r="G24" s="66" t="str">
        <f t="shared" si="3"/>
        <v/>
      </c>
      <c r="H24" s="66" t="str">
        <f>IF(ISERROR(VLOOKUP(D24,'室内機ﾃﾞｰﾀ（消さない）'!$A$1:$F$57,4,FALSE)),"",VLOOKUP(D24,'室内機ﾃﾞｰﾀ（消さない）'!$A$1:$F$57,4,FALSE))</f>
        <v/>
      </c>
      <c r="I24" s="66" t="str">
        <f t="shared" si="2"/>
        <v/>
      </c>
      <c r="J24" s="67" t="str">
        <f>IF(ISERROR(IF($D$10=50,VLOOKUP(D24,'室内機ﾃﾞｰﾀ（消さない）'!$A$1:$F$57,5,FALSE),IF($D$10=60,VLOOKUP(D24,'室内機ﾃﾞｰﾀ（消さない）'!$A$1:$F$57,6,FALSE),""))),"",IF($D$10=50,VLOOKUP(D24,'室内機ﾃﾞｰﾀ（消さない）'!A$1:$F$57,5,FALSE),IF($D$10=60,VLOOKUP(D24,'室内機ﾃﾞｰﾀ（消さない）'!$A$1:$F$57,6,FALSE),"")))</f>
        <v/>
      </c>
      <c r="K24" s="68" t="str">
        <f t="shared" si="0"/>
        <v/>
      </c>
      <c r="L24" s="96"/>
      <c r="M24" s="68">
        <f t="shared" si="1"/>
        <v>0</v>
      </c>
    </row>
    <row r="25" spans="1:14" ht="18.899999999999999" customHeight="1" thickBot="1" x14ac:dyDescent="0.25">
      <c r="B25" s="100"/>
      <c r="C25" s="69">
        <v>11</v>
      </c>
      <c r="D25" s="30"/>
      <c r="E25" s="31"/>
      <c r="F25" s="70" t="str">
        <f>IF(ISERROR(VLOOKUP(D25,'室内機ﾃﾞｰﾀ（消さない）'!$A$1:$F$57,3,FALSE)),"",VLOOKUP(D25,'室内機ﾃﾞｰﾀ（消さない）'!$A$1:$F$57,3,FALSE))</f>
        <v/>
      </c>
      <c r="G25" s="70" t="str">
        <f t="shared" si="3"/>
        <v/>
      </c>
      <c r="H25" s="70" t="str">
        <f>IF(ISERROR(VLOOKUP(D25,'室内機ﾃﾞｰﾀ（消さない）'!$A$1:$F$57,4,FALSE)),"",VLOOKUP(D25,'室内機ﾃﾞｰﾀ（消さない）'!$A$1:$F$57,4,FALSE))</f>
        <v/>
      </c>
      <c r="I25" s="70" t="str">
        <f t="shared" si="2"/>
        <v/>
      </c>
      <c r="J25" s="71" t="str">
        <f>IF(ISERROR(IF($D$10=50,VLOOKUP(D25,'室内機ﾃﾞｰﾀ（消さない）'!$A$1:$F$57,5,FALSE),IF($D$10=60,VLOOKUP(D25,'室内機ﾃﾞｰﾀ（消さない）'!$A$1:$F$57,6,FALSE),""))),"",IF($D$10=50,VLOOKUP(D25,'室内機ﾃﾞｰﾀ（消さない）'!A$1:$F$57,5,FALSE),IF($D$10=60,VLOOKUP(D25,'室内機ﾃﾞｰﾀ（消さない）'!$A$1:$F$57,6,FALSE),"")))</f>
        <v/>
      </c>
      <c r="K25" s="72" t="str">
        <f t="shared" si="0"/>
        <v/>
      </c>
      <c r="L25" s="97"/>
      <c r="M25" s="72">
        <f t="shared" si="1"/>
        <v>0</v>
      </c>
    </row>
    <row r="26" spans="1:14" ht="20.25" customHeight="1" thickBot="1" x14ac:dyDescent="0.25">
      <c r="B26" s="73" t="s">
        <v>17</v>
      </c>
      <c r="C26" s="74"/>
      <c r="D26" s="75"/>
      <c r="E26" s="76">
        <f>SUM(E15:E25)</f>
        <v>0</v>
      </c>
      <c r="F26" s="77"/>
      <c r="G26" s="78">
        <f t="shared" ref="G26:I26" si="4">SUM(G15:G25)</f>
        <v>0</v>
      </c>
      <c r="H26" s="79"/>
      <c r="I26" s="80">
        <f t="shared" si="4"/>
        <v>0</v>
      </c>
      <c r="J26" s="81"/>
      <c r="K26" s="82">
        <f>SUM(K15:K25)</f>
        <v>0</v>
      </c>
      <c r="L26" s="82"/>
      <c r="M26" s="82">
        <f>SUM(M15:M25)</f>
        <v>0</v>
      </c>
    </row>
    <row r="27" spans="1:14" ht="9" customHeight="1" x14ac:dyDescent="0.2">
      <c r="B27" s="40"/>
    </row>
    <row r="28" spans="1:14" x14ac:dyDescent="0.2">
      <c r="A28" s="40" t="s">
        <v>51</v>
      </c>
      <c r="B28" s="40"/>
    </row>
    <row r="29" spans="1:14" x14ac:dyDescent="0.2">
      <c r="B29" s="40" t="s">
        <v>97</v>
      </c>
    </row>
    <row r="30" spans="1:14" x14ac:dyDescent="0.2">
      <c r="B30" s="115" t="s">
        <v>18</v>
      </c>
      <c r="C30" s="115"/>
      <c r="D30" s="115"/>
      <c r="E30" s="116" t="s">
        <v>1</v>
      </c>
      <c r="F30" s="116"/>
      <c r="G30" s="116"/>
      <c r="H30" s="116"/>
      <c r="I30" s="116"/>
      <c r="J30" s="83"/>
      <c r="K30" s="117" t="s">
        <v>48</v>
      </c>
      <c r="L30" s="118"/>
    </row>
    <row r="31" spans="1:14" x14ac:dyDescent="0.2">
      <c r="B31" s="119" t="s">
        <v>68</v>
      </c>
      <c r="C31" s="119"/>
      <c r="D31" s="119"/>
      <c r="E31" s="116" t="s">
        <v>136</v>
      </c>
      <c r="F31" s="116"/>
      <c r="G31" s="116"/>
      <c r="H31" s="116"/>
      <c r="I31" s="116"/>
      <c r="J31" s="83"/>
      <c r="K31" s="120" t="s">
        <v>36</v>
      </c>
      <c r="L31" s="121"/>
    </row>
    <row r="32" spans="1:14" ht="22.25" customHeight="1" x14ac:dyDescent="0.2">
      <c r="B32" s="119" t="s">
        <v>69</v>
      </c>
      <c r="C32" s="119"/>
      <c r="D32" s="119"/>
      <c r="E32" s="116" t="s">
        <v>137</v>
      </c>
      <c r="F32" s="116"/>
      <c r="G32" s="116"/>
      <c r="H32" s="116"/>
      <c r="I32" s="116"/>
      <c r="J32" s="83"/>
      <c r="K32" s="120" t="s">
        <v>36</v>
      </c>
      <c r="L32" s="121"/>
      <c r="N32" s="84"/>
    </row>
    <row r="33" spans="2:13" x14ac:dyDescent="0.2">
      <c r="B33" s="112" t="s">
        <v>70</v>
      </c>
      <c r="C33" s="112"/>
      <c r="D33" s="112"/>
      <c r="E33" s="85" t="str">
        <f>IF(ISERROR(VLOOKUP(D11, 'ブレーカー容量別突入電流、消費電力値'!A1:D4,3,FALSE)),"",VLOOKUP(D11, 'ブレーカー容量別突入電流、消費電力値'!A1:D4,3,FALSE))</f>
        <v/>
      </c>
      <c r="F33" s="86"/>
      <c r="G33" s="86" t="s">
        <v>64</v>
      </c>
      <c r="H33" s="87"/>
      <c r="I33" s="88"/>
      <c r="J33" s="89"/>
      <c r="K33" s="122" t="str">
        <f>IF(E33="","遮断機容量を入力",IF(I26=0,"室内機接続可否情報入力",IF(I26&lt;=E33,"〇","×")))</f>
        <v>遮断機容量を入力</v>
      </c>
      <c r="L33" s="123"/>
    </row>
    <row r="34" spans="2:13" x14ac:dyDescent="0.2">
      <c r="B34" s="112" t="s">
        <v>71</v>
      </c>
      <c r="C34" s="112"/>
      <c r="D34" s="112"/>
      <c r="E34" s="85" t="str">
        <f>IF(ISERROR(VLOOKUP(D11, 'ブレーカー容量別突入電流、消費電力値'!A1:D4,4,FALSE)),"",VLOOKUP(D11, 'ブレーカー容量別突入電流、消費電力値'!A1:D4,4,FALSE))</f>
        <v/>
      </c>
      <c r="F34" s="87"/>
      <c r="G34" s="86" t="s">
        <v>64</v>
      </c>
      <c r="H34" s="87"/>
      <c r="I34" s="88"/>
      <c r="J34" s="89"/>
      <c r="K34" s="113" t="str">
        <f>IF(E34="","遮断機容量を入力",IF(K26=0,"室内機接続可否情報もしくは周波数入力",IF(K26&lt;=E34,"〇","×")))</f>
        <v>遮断機容量を入力</v>
      </c>
      <c r="L34" s="114"/>
    </row>
    <row r="35" spans="2:13" ht="22.5" x14ac:dyDescent="0.2">
      <c r="B35" s="124" t="s">
        <v>51</v>
      </c>
      <c r="C35" s="125"/>
      <c r="D35" s="125"/>
      <c r="E35" s="125"/>
      <c r="F35" s="125"/>
      <c r="G35" s="125"/>
      <c r="H35" s="125"/>
      <c r="I35" s="126"/>
      <c r="J35" s="83"/>
      <c r="K35" s="127" t="str">
        <f>IF(COUNTIF(K31:L34,"〇")=4,"〇","×")</f>
        <v>×</v>
      </c>
      <c r="L35" s="128"/>
    </row>
    <row r="36" spans="2:13" x14ac:dyDescent="0.2">
      <c r="B36" s="90"/>
    </row>
    <row r="37" spans="2:13" x14ac:dyDescent="0.2">
      <c r="B37" s="40" t="s">
        <v>76</v>
      </c>
    </row>
    <row r="38" spans="2:13" x14ac:dyDescent="0.2">
      <c r="B38" s="129" t="s">
        <v>18</v>
      </c>
      <c r="C38" s="129"/>
      <c r="D38" s="129"/>
      <c r="E38" s="129" t="s">
        <v>1</v>
      </c>
      <c r="F38" s="129"/>
      <c r="G38" s="129"/>
      <c r="H38" s="129"/>
      <c r="I38" s="129"/>
      <c r="J38" s="83"/>
      <c r="K38" s="129" t="s">
        <v>48</v>
      </c>
      <c r="L38" s="129"/>
      <c r="M38" s="129"/>
    </row>
    <row r="39" spans="2:13" ht="72" customHeight="1" x14ac:dyDescent="0.2">
      <c r="B39" s="115" t="s">
        <v>81</v>
      </c>
      <c r="C39" s="115"/>
      <c r="D39" s="115"/>
      <c r="E39" s="130" t="s">
        <v>84</v>
      </c>
      <c r="F39" s="131"/>
      <c r="G39" s="131"/>
      <c r="H39" s="131"/>
      <c r="I39" s="131"/>
      <c r="J39" s="83"/>
      <c r="K39" s="132" t="str">
        <f>IF(K35="×","×",IF(M26=0,"室内機接続可否情報入力",IF(M26&gt;56,'室内機情報など（消さない）'!H6,"〇")))</f>
        <v>×</v>
      </c>
      <c r="L39" s="132"/>
      <c r="M39" s="132"/>
    </row>
    <row r="40" spans="2:13" ht="21" customHeight="1" x14ac:dyDescent="0.2">
      <c r="B40" s="87"/>
      <c r="C40" s="87"/>
      <c r="D40" s="87"/>
      <c r="E40" s="91"/>
      <c r="F40" s="92"/>
      <c r="G40" s="92"/>
      <c r="H40" s="92"/>
      <c r="I40" s="92"/>
      <c r="K40" s="93"/>
      <c r="L40" s="93"/>
    </row>
    <row r="41" spans="2:13" ht="21" customHeight="1" thickBot="1" x14ac:dyDescent="0.25">
      <c r="B41" s="53"/>
      <c r="C41" s="53"/>
      <c r="D41" s="53"/>
      <c r="E41" s="91"/>
      <c r="F41" s="92"/>
      <c r="G41" s="92"/>
      <c r="H41" s="92"/>
      <c r="I41" s="92"/>
      <c r="K41" s="93"/>
      <c r="L41" s="93"/>
    </row>
    <row r="42" spans="2:13" ht="64.5" customHeight="1" thickBot="1" x14ac:dyDescent="0.25">
      <c r="B42" s="133" t="s">
        <v>77</v>
      </c>
      <c r="C42" s="134"/>
      <c r="D42" s="135"/>
      <c r="E42" s="136" t="str">
        <f>IF(AND(K35="〇",K39="〇"),'室内機情報など（消さない）'!I6,IF(AND(K35="〇",K39='室内機情報など（消さない）'!H6),'室内機情報など（消さない）'!I7,"×"))</f>
        <v>×</v>
      </c>
      <c r="F42" s="136"/>
      <c r="G42" s="136"/>
      <c r="H42" s="136"/>
      <c r="I42" s="136"/>
      <c r="J42" s="136"/>
      <c r="K42" s="136"/>
      <c r="L42" s="136"/>
      <c r="M42" s="137"/>
    </row>
  </sheetData>
  <sheetProtection algorithmName="SHA-512" hashValue="wUTT5IBoddKo8WZsyhaPbZ0pPdJJVgCMdQs/3/ovzSuhox9a2KZdTmXIzbj0GhysSH+bcTY6TUtyZfKy8I0IIg==" saltValue="2A/2a/qOKIr41Ok1u+fu+A==" spinCount="100000" sheet="1" objects="1" scenarios="1"/>
  <mergeCells count="29">
    <mergeCell ref="B39:D39"/>
    <mergeCell ref="E39:I39"/>
    <mergeCell ref="K39:M39"/>
    <mergeCell ref="B42:D42"/>
    <mergeCell ref="E42:M42"/>
    <mergeCell ref="B35:I35"/>
    <mergeCell ref="K35:L35"/>
    <mergeCell ref="B38:D38"/>
    <mergeCell ref="E38:I38"/>
    <mergeCell ref="K38:M38"/>
    <mergeCell ref="B34:D34"/>
    <mergeCell ref="K34:L34"/>
    <mergeCell ref="B30:D30"/>
    <mergeCell ref="E30:I30"/>
    <mergeCell ref="K30:L30"/>
    <mergeCell ref="B31:D31"/>
    <mergeCell ref="E31:I31"/>
    <mergeCell ref="K31:L31"/>
    <mergeCell ref="B32:D32"/>
    <mergeCell ref="E32:I32"/>
    <mergeCell ref="K32:L32"/>
    <mergeCell ref="B33:D33"/>
    <mergeCell ref="K33:L33"/>
    <mergeCell ref="B15:B25"/>
    <mergeCell ref="A4:L4"/>
    <mergeCell ref="B10:C10"/>
    <mergeCell ref="G10:I10"/>
    <mergeCell ref="B11:C11"/>
    <mergeCell ref="B14:C14"/>
  </mergeCells>
  <phoneticPr fontId="1"/>
  <conditionalFormatting sqref="D15:M25">
    <cfRule type="expression" dxfId="1" priority="1">
      <formula>AND($K$35="〇",$M$26&lt;=56,$L15="〇")</formula>
    </cfRule>
  </conditionalFormatting>
  <dataValidations count="6">
    <dataValidation type="list" allowBlank="1" showInputMessage="1" showErrorMessage="1" sqref="L15:L25" xr:uid="{00000000-0002-0000-0000-000000000000}">
      <formula1>避難所利用</formula1>
    </dataValidation>
    <dataValidation type="list" allowBlank="1" showInputMessage="1" showErrorMessage="1" sqref="F9" xr:uid="{00000000-0002-0000-0000-000001000000}">
      <formula1>空調運転</formula1>
    </dataValidation>
    <dataValidation type="list" allowBlank="1" showInputMessage="1" showErrorMessage="1" sqref="D11" xr:uid="{00000000-0002-0000-0000-000002000000}">
      <formula1>遮断器</formula1>
    </dataValidation>
    <dataValidation type="list" allowBlank="1" showInputMessage="1" showErrorMessage="1" sqref="D10" xr:uid="{00000000-0002-0000-0000-000003000000}">
      <formula1>周波数</formula1>
    </dataValidation>
    <dataValidation type="whole" allowBlank="1" showInputMessage="1" showErrorMessage="1" sqref="E15" xr:uid="{00000000-0002-0000-0000-000004000000}">
      <formula1>1</formula1>
      <formula2>11</formula2>
    </dataValidation>
    <dataValidation type="list" allowBlank="1" showInputMessage="1" showErrorMessage="1" sqref="D16:D25" xr:uid="{00000000-0002-0000-0000-000005000000}">
      <formula1>室内機</formula1>
    </dataValidation>
  </dataValidations>
  <pageMargins left="0.82677165354330717" right="0.23622047244094491" top="0.74803149606299213" bottom="0.74803149606299213" header="0.31496062992125984" footer="0.31496062992125984"/>
  <pageSetup paperSize="9" scale="82"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'室内機ﾃﾞｰﾀ（消さない）'!$A$2:$A$57</xm:f>
          </x14:formula1>
          <xm:sqref>D15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2"/>
  <sheetViews>
    <sheetView showGridLines="0" tabSelected="1" zoomScale="70" zoomScaleNormal="70" workbookViewId="0">
      <selection activeCell="R9" sqref="R9"/>
    </sheetView>
  </sheetViews>
  <sheetFormatPr defaultColWidth="9" defaultRowHeight="20" x14ac:dyDescent="0.2"/>
  <cols>
    <col min="1" max="1" width="3.6328125" style="35" customWidth="1"/>
    <col min="2" max="2" width="4.90625" style="35" customWidth="1"/>
    <col min="3" max="3" width="5.81640625" style="35" customWidth="1"/>
    <col min="4" max="4" width="16.6328125" style="35" customWidth="1"/>
    <col min="5" max="5" width="6.36328125" style="35" customWidth="1"/>
    <col min="6" max="6" width="9.36328125" style="35" hidden="1" customWidth="1"/>
    <col min="7" max="7" width="10.453125" style="35" customWidth="1"/>
    <col min="8" max="8" width="11.453125" style="35" hidden="1" customWidth="1"/>
    <col min="9" max="9" width="14" style="35" customWidth="1"/>
    <col min="10" max="10" width="11.453125" style="35" hidden="1" customWidth="1"/>
    <col min="11" max="11" width="13.6328125" style="35" customWidth="1"/>
    <col min="12" max="12" width="12.90625" style="35" customWidth="1"/>
    <col min="13" max="13" width="15.1796875" style="35" customWidth="1"/>
    <col min="14" max="14" width="10.81640625" style="35" customWidth="1"/>
    <col min="15" max="16384" width="9" style="35"/>
  </cols>
  <sheetData>
    <row r="1" spans="1:14" x14ac:dyDescent="0.2">
      <c r="A1" s="94" t="s">
        <v>96</v>
      </c>
      <c r="M1" s="35" t="s">
        <v>139</v>
      </c>
    </row>
    <row r="2" spans="1:14" ht="8.5" customHeight="1" x14ac:dyDescent="0.2"/>
    <row r="3" spans="1:14" ht="29" x14ac:dyDescent="0.2">
      <c r="A3" s="36" t="s">
        <v>142</v>
      </c>
    </row>
    <row r="4" spans="1:14" ht="22.5" x14ac:dyDescent="0.2">
      <c r="A4" s="101" t="s">
        <v>98</v>
      </c>
      <c r="B4" s="102"/>
      <c r="C4" s="102"/>
      <c r="D4" s="102"/>
      <c r="E4" s="102"/>
      <c r="F4" s="102"/>
      <c r="G4" s="102"/>
      <c r="H4" s="102"/>
      <c r="I4" s="102"/>
      <c r="J4" s="102"/>
      <c r="K4" s="102"/>
      <c r="L4" s="102"/>
      <c r="M4" s="32"/>
      <c r="N4" s="37" t="s">
        <v>140</v>
      </c>
    </row>
    <row r="5" spans="1:14" x14ac:dyDescent="0.2">
      <c r="A5" s="40"/>
      <c r="B5" s="39" t="s">
        <v>99</v>
      </c>
    </row>
    <row r="6" spans="1:14" x14ac:dyDescent="0.2">
      <c r="A6" s="40"/>
      <c r="B6" s="39" t="s">
        <v>100</v>
      </c>
    </row>
    <row r="7" spans="1:14" ht="11.5" customHeight="1" x14ac:dyDescent="0.2">
      <c r="A7" s="40"/>
      <c r="B7" s="39"/>
    </row>
    <row r="8" spans="1:14" ht="20.5" thickBot="1" x14ac:dyDescent="0.25">
      <c r="A8" s="40" t="s">
        <v>67</v>
      </c>
      <c r="I8" s="43"/>
      <c r="K8" s="35" t="s">
        <v>138</v>
      </c>
    </row>
    <row r="9" spans="1:14" ht="25.5" customHeight="1" thickBot="1" x14ac:dyDescent="0.25">
      <c r="B9" s="15" t="s">
        <v>74</v>
      </c>
      <c r="C9" s="16"/>
      <c r="D9" s="16"/>
      <c r="E9" s="16"/>
      <c r="F9" s="41"/>
      <c r="G9" s="42"/>
    </row>
    <row r="10" spans="1:14" ht="21.75" customHeight="1" thickBot="1" x14ac:dyDescent="0.25">
      <c r="B10" s="104" t="s">
        <v>41</v>
      </c>
      <c r="C10" s="105"/>
      <c r="D10" s="24"/>
      <c r="E10" s="17" t="s">
        <v>42</v>
      </c>
      <c r="F10" s="44"/>
      <c r="G10" s="106"/>
      <c r="H10" s="107"/>
      <c r="I10" s="107"/>
      <c r="J10" s="45"/>
      <c r="K10" s="33"/>
      <c r="L10" s="46"/>
    </row>
    <row r="11" spans="1:14" ht="21.75" customHeight="1" thickBot="1" x14ac:dyDescent="0.25">
      <c r="B11" s="108" t="s">
        <v>63</v>
      </c>
      <c r="C11" s="109"/>
      <c r="D11" s="25"/>
      <c r="E11" s="47" t="s">
        <v>59</v>
      </c>
      <c r="F11" s="48"/>
      <c r="G11" s="18" t="s">
        <v>60</v>
      </c>
      <c r="H11" s="18"/>
      <c r="I11" s="19" t="str">
        <f>IF(ISERROR(VLOOKUP(D11,'ブレーカー容量別突入電流、消費電力値'!A1:D4,2,FALSE)),"",(VLOOKUP(D11,'ブレーカー容量別突入電流、消費電力値'!A1:D4,2,FALSE)))</f>
        <v/>
      </c>
      <c r="J11" s="49"/>
      <c r="K11" s="20" t="s">
        <v>61</v>
      </c>
    </row>
    <row r="12" spans="1:14" ht="12" customHeight="1" x14ac:dyDescent="0.2">
      <c r="B12" s="50" t="s">
        <v>85</v>
      </c>
      <c r="C12" s="51"/>
      <c r="D12" s="52"/>
      <c r="E12" s="52"/>
      <c r="F12" s="52"/>
      <c r="G12" s="52"/>
      <c r="H12" s="52"/>
      <c r="I12" s="52"/>
      <c r="J12" s="52"/>
      <c r="K12" s="52"/>
    </row>
    <row r="13" spans="1:14" ht="20.25" customHeight="1" thickBot="1" x14ac:dyDescent="0.25">
      <c r="B13" s="53" t="s">
        <v>75</v>
      </c>
      <c r="C13" s="33"/>
      <c r="D13" s="45"/>
      <c r="E13" s="45"/>
      <c r="F13" s="45"/>
      <c r="G13" s="45"/>
      <c r="H13" s="45"/>
      <c r="I13" s="45"/>
      <c r="J13" s="45"/>
      <c r="K13" s="45"/>
    </row>
    <row r="14" spans="1:14" ht="21.75" customHeight="1" thickBot="1" x14ac:dyDescent="0.25">
      <c r="B14" s="110" t="s">
        <v>49</v>
      </c>
      <c r="C14" s="111"/>
      <c r="D14" s="54" t="s">
        <v>0</v>
      </c>
      <c r="E14" s="55" t="s">
        <v>16</v>
      </c>
      <c r="F14" s="56" t="s">
        <v>45</v>
      </c>
      <c r="G14" s="57" t="s">
        <v>39</v>
      </c>
      <c r="H14" s="57" t="s">
        <v>40</v>
      </c>
      <c r="I14" s="58" t="s">
        <v>37</v>
      </c>
      <c r="J14" s="59" t="s">
        <v>35</v>
      </c>
      <c r="K14" s="60" t="s">
        <v>38</v>
      </c>
      <c r="L14" s="60" t="s">
        <v>78</v>
      </c>
      <c r="M14" s="60" t="s">
        <v>79</v>
      </c>
    </row>
    <row r="15" spans="1:14" ht="18.899999999999999" customHeight="1" x14ac:dyDescent="0.2">
      <c r="B15" s="98" t="s">
        <v>72</v>
      </c>
      <c r="C15" s="61">
        <v>1</v>
      </c>
      <c r="D15" s="26"/>
      <c r="E15" s="27"/>
      <c r="F15" s="62" t="str">
        <f>IF(ISERROR(VLOOKUP(D15,'室内機ﾃﾞｰﾀ（消さない）'!$A$1:$F$57,3,FALSE)),"",VLOOKUP(D15,'室内機ﾃﾞｰﾀ（消さない）'!$A$1:$F$57,3,FALSE))</f>
        <v/>
      </c>
      <c r="G15" s="62" t="str">
        <f>IF(ISERROR(E15*F15),"",(E15*F15))</f>
        <v/>
      </c>
      <c r="H15" s="62" t="str">
        <f>IF(ISERROR(VLOOKUP(D15,'室内機ﾃﾞｰﾀ（消さない）'!$A$1:$F$57,4,FALSE)),"",VLOOKUP(D15,'室内機ﾃﾞｰﾀ（消さない）'!$A$1:$F$57,4,FALSE))</f>
        <v/>
      </c>
      <c r="I15" s="62" t="str">
        <f>IF(ISERROR(E15*H15),"",(E15*H15))</f>
        <v/>
      </c>
      <c r="J15" s="63" t="str">
        <f>IF(ISERROR(IF($D$10=50,VLOOKUP(D15,'室内機ﾃﾞｰﾀ（消さない）'!$A$1:$F$57,5,FALSE),IF($D$10=60,VLOOKUP(D15,'室内機ﾃﾞｰﾀ（消さない）'!$A$1:$F$57,6,FALSE),""))),"",IF($D$10=50,VLOOKUP(D15,'室内機ﾃﾞｰﾀ（消さない）'!A$1:$F$57,5,FALSE),IF($D$10=60,VLOOKUP(D15,'室内機ﾃﾞｰﾀ（消さない）'!$A$1:$F$57,6,FALSE),"")))</f>
        <v/>
      </c>
      <c r="K15" s="64" t="str">
        <f>IF(ISERROR(E15*J15),"",(E15*J15))</f>
        <v/>
      </c>
      <c r="L15" s="95"/>
      <c r="M15" s="64">
        <f>IF(L15="〇",G15,0)</f>
        <v>0</v>
      </c>
    </row>
    <row r="16" spans="1:14" ht="18.899999999999999" customHeight="1" x14ac:dyDescent="0.2">
      <c r="B16" s="99"/>
      <c r="C16" s="65">
        <v>2</v>
      </c>
      <c r="D16" s="28"/>
      <c r="E16" s="29"/>
      <c r="F16" s="66" t="str">
        <f>IF(ISERROR(VLOOKUP(D16,'室内機ﾃﾞｰﾀ（消さない）'!$A$1:$F$57,3,FALSE)),"",VLOOKUP(D16,'室内機ﾃﾞｰﾀ（消さない）'!$A$1:$F$57,3,FALSE))</f>
        <v/>
      </c>
      <c r="G16" s="66" t="str">
        <f>IF(ISERROR(E16*F16),"",(E16*F16))</f>
        <v/>
      </c>
      <c r="H16" s="66" t="str">
        <f>IF(ISERROR(VLOOKUP(D16,'室内機ﾃﾞｰﾀ（消さない）'!$A$1:$F$57,4,FALSE)),"",VLOOKUP(D16,'室内機ﾃﾞｰﾀ（消さない）'!$A$1:$F$57,4,FALSE))</f>
        <v/>
      </c>
      <c r="I16" s="66" t="str">
        <f>IF(ISERROR(E16*H16),"",(E16*H16))</f>
        <v/>
      </c>
      <c r="J16" s="67" t="str">
        <f>IF(ISERROR(IF($D$10=50,VLOOKUP(D16,'室内機ﾃﾞｰﾀ（消さない）'!$A$1:$F$57,5,FALSE),IF($D$10=60,VLOOKUP(D16,'室内機ﾃﾞｰﾀ（消さない）'!$A$1:$F$57,6,FALSE),""))),"",IF($D$10=50,VLOOKUP(D16,'室内機ﾃﾞｰﾀ（消さない）'!A$1:$F$57,5,FALSE),IF($D$10=60,VLOOKUP(D16,'室内機ﾃﾞｰﾀ（消さない）'!$A$1:$F$57,6,FALSE),"")))</f>
        <v/>
      </c>
      <c r="K16" s="68" t="str">
        <f t="shared" ref="K16:K25" si="0">IF(ISERROR(E16*J16),"",(E16*J16))</f>
        <v/>
      </c>
      <c r="L16" s="96"/>
      <c r="M16" s="68">
        <f t="shared" ref="M16:M25" si="1">IF(L16="〇",G16,0)</f>
        <v>0</v>
      </c>
    </row>
    <row r="17" spans="1:14" ht="18.899999999999999" customHeight="1" x14ac:dyDescent="0.2">
      <c r="B17" s="99"/>
      <c r="C17" s="65">
        <v>3</v>
      </c>
      <c r="D17" s="28"/>
      <c r="E17" s="29"/>
      <c r="F17" s="66" t="str">
        <f>IF(ISERROR(VLOOKUP(D17,'室内機ﾃﾞｰﾀ（消さない）'!$A$1:$F$57,3,FALSE)),"",VLOOKUP(D17,'室内機ﾃﾞｰﾀ（消さない）'!$A$1:$F$57,3,FALSE))</f>
        <v/>
      </c>
      <c r="G17" s="66" t="str">
        <f>IF(ISERROR(E17*F17),"",(E17*F17))</f>
        <v/>
      </c>
      <c r="H17" s="66" t="str">
        <f>IF(ISERROR(VLOOKUP(D17,'室内機ﾃﾞｰﾀ（消さない）'!$A$1:$F$57,4,FALSE)),"",VLOOKUP(D17,'室内機ﾃﾞｰﾀ（消さない）'!$A$1:$F$57,4,FALSE))</f>
        <v/>
      </c>
      <c r="I17" s="66" t="str">
        <f t="shared" ref="I17:I25" si="2">IF(ISERROR(E17*H17),"",(E17*H17))</f>
        <v/>
      </c>
      <c r="J17" s="67" t="str">
        <f>IF(ISERROR(IF($D$10=50,VLOOKUP(D17,'室内機ﾃﾞｰﾀ（消さない）'!$A$1:$F$57,5,FALSE),IF($D$10=60,VLOOKUP(D17,'室内機ﾃﾞｰﾀ（消さない）'!$A$1:$F$57,6,FALSE),""))),"",IF($D$10=50,VLOOKUP(D17,'室内機ﾃﾞｰﾀ（消さない）'!A$1:$F$57,5,FALSE),IF($D$10=60,VLOOKUP(D17,'室内機ﾃﾞｰﾀ（消さない）'!$A$1:$F$57,6,FALSE),"")))</f>
        <v/>
      </c>
      <c r="K17" s="68" t="str">
        <f t="shared" si="0"/>
        <v/>
      </c>
      <c r="L17" s="96"/>
      <c r="M17" s="68">
        <f t="shared" si="1"/>
        <v>0</v>
      </c>
    </row>
    <row r="18" spans="1:14" ht="18.899999999999999" customHeight="1" x14ac:dyDescent="0.2">
      <c r="B18" s="99"/>
      <c r="C18" s="65">
        <v>4</v>
      </c>
      <c r="D18" s="28"/>
      <c r="E18" s="29"/>
      <c r="F18" s="66" t="str">
        <f>IF(ISERROR(VLOOKUP(D18,'室内機ﾃﾞｰﾀ（消さない）'!$A$1:$F$57,3,FALSE)),"",VLOOKUP(D18,'室内機ﾃﾞｰﾀ（消さない）'!$A$1:$F$57,3,FALSE))</f>
        <v/>
      </c>
      <c r="G18" s="66" t="str">
        <f t="shared" ref="G18:G25" si="3">IF(ISERROR(E18*F18),"",(E18*F18))</f>
        <v/>
      </c>
      <c r="H18" s="66" t="str">
        <f>IF(ISERROR(VLOOKUP(D18,'室内機ﾃﾞｰﾀ（消さない）'!$A$1:$F$57,4,FALSE)),"",VLOOKUP(D18,'室内機ﾃﾞｰﾀ（消さない）'!$A$1:$F$57,4,FALSE))</f>
        <v/>
      </c>
      <c r="I18" s="66" t="str">
        <f t="shared" si="2"/>
        <v/>
      </c>
      <c r="J18" s="67" t="str">
        <f>IF(ISERROR(IF($D$10=50,VLOOKUP(D18,'室内機ﾃﾞｰﾀ（消さない）'!$A$1:$F$57,5,FALSE),IF($D$10=60,VLOOKUP(D18,'室内機ﾃﾞｰﾀ（消さない）'!$A$1:$F$57,6,FALSE),""))),"",IF($D$10=50,VLOOKUP(D18,'室内機ﾃﾞｰﾀ（消さない）'!A$1:$F$57,5,FALSE),IF($D$10=60,VLOOKUP(D18,'室内機ﾃﾞｰﾀ（消さない）'!$A$1:$F$57,6,FALSE),"")))</f>
        <v/>
      </c>
      <c r="K18" s="68" t="str">
        <f t="shared" si="0"/>
        <v/>
      </c>
      <c r="L18" s="96"/>
      <c r="M18" s="68">
        <f t="shared" si="1"/>
        <v>0</v>
      </c>
    </row>
    <row r="19" spans="1:14" ht="18.899999999999999" customHeight="1" x14ac:dyDescent="0.2">
      <c r="B19" s="99"/>
      <c r="C19" s="65">
        <v>5</v>
      </c>
      <c r="D19" s="28"/>
      <c r="E19" s="29"/>
      <c r="F19" s="66" t="str">
        <f>IF(ISERROR(VLOOKUP(D19,'室内機ﾃﾞｰﾀ（消さない）'!$A$1:$F$57,3,FALSE)),"",VLOOKUP(D19,'室内機ﾃﾞｰﾀ（消さない）'!$A$1:$F$57,3,FALSE))</f>
        <v/>
      </c>
      <c r="G19" s="66" t="str">
        <f t="shared" si="3"/>
        <v/>
      </c>
      <c r="H19" s="66" t="str">
        <f>IF(ISERROR(VLOOKUP(D19,'室内機ﾃﾞｰﾀ（消さない）'!$A$1:$F$57,4,FALSE)),"",VLOOKUP(D19,'室内機ﾃﾞｰﾀ（消さない）'!$A$1:$F$57,4,FALSE))</f>
        <v/>
      </c>
      <c r="I19" s="66" t="str">
        <f t="shared" si="2"/>
        <v/>
      </c>
      <c r="J19" s="67" t="str">
        <f>IF(ISERROR(IF($D$10=50,VLOOKUP(D19,'室内機ﾃﾞｰﾀ（消さない）'!$A$1:$F$57,5,FALSE),IF($D$10=60,VLOOKUP(D19,'室内機ﾃﾞｰﾀ（消さない）'!$A$1:$F$57,6,FALSE),""))),"",IF($D$10=50,VLOOKUP(D19,'室内機ﾃﾞｰﾀ（消さない）'!A$1:$F$57,5,FALSE),IF($D$10=60,VLOOKUP(D19,'室内機ﾃﾞｰﾀ（消さない）'!$A$1:$F$57,6,FALSE),"")))</f>
        <v/>
      </c>
      <c r="K19" s="68" t="str">
        <f t="shared" si="0"/>
        <v/>
      </c>
      <c r="L19" s="96"/>
      <c r="M19" s="68">
        <f t="shared" si="1"/>
        <v>0</v>
      </c>
    </row>
    <row r="20" spans="1:14" ht="18.899999999999999" customHeight="1" x14ac:dyDescent="0.2">
      <c r="B20" s="99"/>
      <c r="C20" s="65">
        <v>6</v>
      </c>
      <c r="D20" s="28"/>
      <c r="E20" s="29"/>
      <c r="F20" s="66" t="str">
        <f>IF(ISERROR(VLOOKUP(D20,'室内機ﾃﾞｰﾀ（消さない）'!$A$1:$F$57,3,FALSE)),"",VLOOKUP(D20,'室内機ﾃﾞｰﾀ（消さない）'!$A$1:$F$57,3,FALSE))</f>
        <v/>
      </c>
      <c r="G20" s="66" t="str">
        <f t="shared" si="3"/>
        <v/>
      </c>
      <c r="H20" s="66" t="str">
        <f>IF(ISERROR(VLOOKUP(D20,'室内機ﾃﾞｰﾀ（消さない）'!$A$1:$F$57,4,FALSE)),"",VLOOKUP(D20,'室内機ﾃﾞｰﾀ（消さない）'!$A$1:$F$57,4,FALSE))</f>
        <v/>
      </c>
      <c r="I20" s="66" t="str">
        <f t="shared" si="2"/>
        <v/>
      </c>
      <c r="J20" s="67" t="str">
        <f>IF(ISERROR(IF($D$10=50,VLOOKUP(D20,'室内機ﾃﾞｰﾀ（消さない）'!$A$1:$F$57,5,FALSE),IF($D$10=60,VLOOKUP(D20,'室内機ﾃﾞｰﾀ（消さない）'!$A$1:$F$57,6,FALSE),""))),"",IF($D$10=50,VLOOKUP(D20,'室内機ﾃﾞｰﾀ（消さない）'!A$1:$F$57,5,FALSE),IF($D$10=60,VLOOKUP(D20,'室内機ﾃﾞｰﾀ（消さない）'!$A$1:$F$57,6,FALSE),"")))</f>
        <v/>
      </c>
      <c r="K20" s="68" t="str">
        <f t="shared" si="0"/>
        <v/>
      </c>
      <c r="L20" s="96"/>
      <c r="M20" s="68">
        <f t="shared" si="1"/>
        <v>0</v>
      </c>
    </row>
    <row r="21" spans="1:14" ht="18.899999999999999" customHeight="1" x14ac:dyDescent="0.2">
      <c r="B21" s="99"/>
      <c r="C21" s="65">
        <v>7</v>
      </c>
      <c r="D21" s="28"/>
      <c r="E21" s="29"/>
      <c r="F21" s="66" t="str">
        <f>IF(ISERROR(VLOOKUP(D21,'室内機ﾃﾞｰﾀ（消さない）'!$A$1:$F$57,3,FALSE)),"",VLOOKUP(D21,'室内機ﾃﾞｰﾀ（消さない）'!$A$1:$F$57,3,FALSE))</f>
        <v/>
      </c>
      <c r="G21" s="66" t="str">
        <f t="shared" si="3"/>
        <v/>
      </c>
      <c r="H21" s="66" t="str">
        <f>IF(ISERROR(VLOOKUP(D21,'室内機ﾃﾞｰﾀ（消さない）'!$A$1:$F$57,4,FALSE)),"",VLOOKUP(D21,'室内機ﾃﾞｰﾀ（消さない）'!$A$1:$F$57,4,FALSE))</f>
        <v/>
      </c>
      <c r="I21" s="66" t="str">
        <f t="shared" si="2"/>
        <v/>
      </c>
      <c r="J21" s="67" t="str">
        <f>IF(ISERROR(IF($D$10=50,VLOOKUP(D21,'室内機ﾃﾞｰﾀ（消さない）'!$A$1:$F$57,5,FALSE),IF($D$10=60,VLOOKUP(D21,'室内機ﾃﾞｰﾀ（消さない）'!$A$1:$F$57,6,FALSE),""))),"",IF($D$10=50,VLOOKUP(D21,'室内機ﾃﾞｰﾀ（消さない）'!A$1:$F$57,5,FALSE),IF($D$10=60,VLOOKUP(D21,'室内機ﾃﾞｰﾀ（消さない）'!$A$1:$F$57,6,FALSE),"")))</f>
        <v/>
      </c>
      <c r="K21" s="68" t="str">
        <f t="shared" si="0"/>
        <v/>
      </c>
      <c r="L21" s="96"/>
      <c r="M21" s="68">
        <f t="shared" si="1"/>
        <v>0</v>
      </c>
    </row>
    <row r="22" spans="1:14" ht="18.899999999999999" customHeight="1" x14ac:dyDescent="0.2">
      <c r="B22" s="99"/>
      <c r="C22" s="65">
        <v>8</v>
      </c>
      <c r="D22" s="28"/>
      <c r="E22" s="29"/>
      <c r="F22" s="66" t="str">
        <f>IF(ISERROR(VLOOKUP(D22,'室内機ﾃﾞｰﾀ（消さない）'!$A$1:$F$57,3,FALSE)),"",VLOOKUP(D22,'室内機ﾃﾞｰﾀ（消さない）'!$A$1:$F$57,3,FALSE))</f>
        <v/>
      </c>
      <c r="G22" s="66" t="str">
        <f t="shared" si="3"/>
        <v/>
      </c>
      <c r="H22" s="66" t="str">
        <f>IF(ISERROR(VLOOKUP(D22,'室内機ﾃﾞｰﾀ（消さない）'!$A$1:$F$57,4,FALSE)),"",VLOOKUP(D22,'室内機ﾃﾞｰﾀ（消さない）'!$A$1:$F$57,4,FALSE))</f>
        <v/>
      </c>
      <c r="I22" s="66" t="str">
        <f t="shared" si="2"/>
        <v/>
      </c>
      <c r="J22" s="67" t="str">
        <f>IF(ISERROR(IF($D$10=50,VLOOKUP(D22,'室内機ﾃﾞｰﾀ（消さない）'!$A$1:$F$57,5,FALSE),IF($D$10=60,VLOOKUP(D22,'室内機ﾃﾞｰﾀ（消さない）'!$A$1:$F$57,6,FALSE),""))),"",IF($D$10=50,VLOOKUP(D22,'室内機ﾃﾞｰﾀ（消さない）'!A$1:$F$57,5,FALSE),IF($D$10=60,VLOOKUP(D22,'室内機ﾃﾞｰﾀ（消さない）'!$A$1:$F$57,6,FALSE),"")))</f>
        <v/>
      </c>
      <c r="K22" s="68" t="str">
        <f t="shared" si="0"/>
        <v/>
      </c>
      <c r="L22" s="96"/>
      <c r="M22" s="68">
        <f t="shared" si="1"/>
        <v>0</v>
      </c>
    </row>
    <row r="23" spans="1:14" ht="18.899999999999999" customHeight="1" x14ac:dyDescent="0.2">
      <c r="B23" s="99"/>
      <c r="C23" s="65">
        <v>9</v>
      </c>
      <c r="D23" s="28"/>
      <c r="E23" s="29"/>
      <c r="F23" s="66" t="str">
        <f>IF(ISERROR(VLOOKUP(D23,'室内機ﾃﾞｰﾀ（消さない）'!$A$1:$F$57,3,FALSE)),"",VLOOKUP(D23,'室内機ﾃﾞｰﾀ（消さない）'!$A$1:$F$57,3,FALSE))</f>
        <v/>
      </c>
      <c r="G23" s="66" t="str">
        <f t="shared" si="3"/>
        <v/>
      </c>
      <c r="H23" s="66" t="str">
        <f>IF(ISERROR(VLOOKUP(D23,'室内機ﾃﾞｰﾀ（消さない）'!$A$1:$F$57,4,FALSE)),"",VLOOKUP(D23,'室内機ﾃﾞｰﾀ（消さない）'!$A$1:$F$57,4,FALSE))</f>
        <v/>
      </c>
      <c r="I23" s="66" t="str">
        <f t="shared" si="2"/>
        <v/>
      </c>
      <c r="J23" s="67" t="str">
        <f>IF(ISERROR(IF($D$10=50,VLOOKUP(D23,'室内機ﾃﾞｰﾀ（消さない）'!$A$1:$F$57,5,FALSE),IF($D$10=60,VLOOKUP(D23,'室内機ﾃﾞｰﾀ（消さない）'!$A$1:$F$57,6,FALSE),""))),"",IF($D$10=50,VLOOKUP(D23,'室内機ﾃﾞｰﾀ（消さない）'!A$1:$F$57,5,FALSE),IF($D$10=60,VLOOKUP(D23,'室内機ﾃﾞｰﾀ（消さない）'!$A$1:$F$57,6,FALSE),"")))</f>
        <v/>
      </c>
      <c r="K23" s="68" t="str">
        <f t="shared" si="0"/>
        <v/>
      </c>
      <c r="L23" s="96"/>
      <c r="M23" s="68">
        <f t="shared" si="1"/>
        <v>0</v>
      </c>
    </row>
    <row r="24" spans="1:14" ht="18.899999999999999" customHeight="1" x14ac:dyDescent="0.2">
      <c r="B24" s="99"/>
      <c r="C24" s="65">
        <v>10</v>
      </c>
      <c r="D24" s="28"/>
      <c r="E24" s="29"/>
      <c r="F24" s="66" t="str">
        <f>IF(ISERROR(VLOOKUP(D24,'室内機ﾃﾞｰﾀ（消さない）'!$A$1:$F$57,3,FALSE)),"",VLOOKUP(D24,'室内機ﾃﾞｰﾀ（消さない）'!$A$1:$F$57,3,FALSE))</f>
        <v/>
      </c>
      <c r="G24" s="66" t="str">
        <f t="shared" si="3"/>
        <v/>
      </c>
      <c r="H24" s="66" t="str">
        <f>IF(ISERROR(VLOOKUP(D24,'室内機ﾃﾞｰﾀ（消さない）'!$A$1:$F$57,4,FALSE)),"",VLOOKUP(D24,'室内機ﾃﾞｰﾀ（消さない）'!$A$1:$F$57,4,FALSE))</f>
        <v/>
      </c>
      <c r="I24" s="66" t="str">
        <f t="shared" si="2"/>
        <v/>
      </c>
      <c r="J24" s="67" t="str">
        <f>IF(ISERROR(IF($D$10=50,VLOOKUP(D24,'室内機ﾃﾞｰﾀ（消さない）'!$A$1:$F$57,5,FALSE),IF($D$10=60,VLOOKUP(D24,'室内機ﾃﾞｰﾀ（消さない）'!$A$1:$F$57,6,FALSE),""))),"",IF($D$10=50,VLOOKUP(D24,'室内機ﾃﾞｰﾀ（消さない）'!A$1:$F$57,5,FALSE),IF($D$10=60,VLOOKUP(D24,'室内機ﾃﾞｰﾀ（消さない）'!$A$1:$F$57,6,FALSE),"")))</f>
        <v/>
      </c>
      <c r="K24" s="68" t="str">
        <f t="shared" si="0"/>
        <v/>
      </c>
      <c r="L24" s="96"/>
      <c r="M24" s="68">
        <f t="shared" si="1"/>
        <v>0</v>
      </c>
    </row>
    <row r="25" spans="1:14" ht="18.899999999999999" customHeight="1" thickBot="1" x14ac:dyDescent="0.25">
      <c r="B25" s="100"/>
      <c r="C25" s="69">
        <v>11</v>
      </c>
      <c r="D25" s="30"/>
      <c r="E25" s="31"/>
      <c r="F25" s="70" t="str">
        <f>IF(ISERROR(VLOOKUP(D25,'室内機ﾃﾞｰﾀ（消さない）'!$A$1:$F$57,3,FALSE)),"",VLOOKUP(D25,'室内機ﾃﾞｰﾀ（消さない）'!$A$1:$F$57,3,FALSE))</f>
        <v/>
      </c>
      <c r="G25" s="70" t="str">
        <f t="shared" si="3"/>
        <v/>
      </c>
      <c r="H25" s="70" t="str">
        <f>IF(ISERROR(VLOOKUP(D25,'室内機ﾃﾞｰﾀ（消さない）'!$A$1:$F$57,4,FALSE)),"",VLOOKUP(D25,'室内機ﾃﾞｰﾀ（消さない）'!$A$1:$F$57,4,FALSE))</f>
        <v/>
      </c>
      <c r="I25" s="70" t="str">
        <f t="shared" si="2"/>
        <v/>
      </c>
      <c r="J25" s="71" t="str">
        <f>IF(ISERROR(IF($D$10=50,VLOOKUP(D25,'室内機ﾃﾞｰﾀ（消さない）'!$A$1:$F$57,5,FALSE),IF($D$10=60,VLOOKUP(D25,'室内機ﾃﾞｰﾀ（消さない）'!$A$1:$F$57,6,FALSE),""))),"",IF($D$10=50,VLOOKUP(D25,'室内機ﾃﾞｰﾀ（消さない）'!A$1:$F$57,5,FALSE),IF($D$10=60,VLOOKUP(D25,'室内機ﾃﾞｰﾀ（消さない）'!$A$1:$F$57,6,FALSE),"")))</f>
        <v/>
      </c>
      <c r="K25" s="72" t="str">
        <f t="shared" si="0"/>
        <v/>
      </c>
      <c r="L25" s="97"/>
      <c r="M25" s="72">
        <f t="shared" si="1"/>
        <v>0</v>
      </c>
    </row>
    <row r="26" spans="1:14" ht="20.25" customHeight="1" thickBot="1" x14ac:dyDescent="0.25">
      <c r="B26" s="73" t="s">
        <v>17</v>
      </c>
      <c r="C26" s="74"/>
      <c r="D26" s="75"/>
      <c r="E26" s="76">
        <f>SUM(E15:E25)</f>
        <v>0</v>
      </c>
      <c r="F26" s="77"/>
      <c r="G26" s="78">
        <f t="shared" ref="G26:I26" si="4">SUM(G15:G25)</f>
        <v>0</v>
      </c>
      <c r="H26" s="79"/>
      <c r="I26" s="80">
        <f t="shared" si="4"/>
        <v>0</v>
      </c>
      <c r="J26" s="81"/>
      <c r="K26" s="82">
        <f>SUM(K15:K25)</f>
        <v>0</v>
      </c>
      <c r="L26" s="82"/>
      <c r="M26" s="82">
        <f>SUM(M15:M25)</f>
        <v>0</v>
      </c>
    </row>
    <row r="27" spans="1:14" ht="9" customHeight="1" x14ac:dyDescent="0.2">
      <c r="B27" s="40"/>
    </row>
    <row r="28" spans="1:14" x14ac:dyDescent="0.2">
      <c r="A28" s="40" t="s">
        <v>51</v>
      </c>
      <c r="B28" s="40"/>
    </row>
    <row r="29" spans="1:14" x14ac:dyDescent="0.2">
      <c r="B29" s="40" t="s">
        <v>97</v>
      </c>
    </row>
    <row r="30" spans="1:14" x14ac:dyDescent="0.2">
      <c r="B30" s="115" t="s">
        <v>18</v>
      </c>
      <c r="C30" s="115"/>
      <c r="D30" s="115"/>
      <c r="E30" s="116" t="s">
        <v>1</v>
      </c>
      <c r="F30" s="116"/>
      <c r="G30" s="116"/>
      <c r="H30" s="116"/>
      <c r="I30" s="116"/>
      <c r="J30" s="83"/>
      <c r="K30" s="117" t="s">
        <v>48</v>
      </c>
      <c r="L30" s="118"/>
    </row>
    <row r="31" spans="1:14" x14ac:dyDescent="0.2">
      <c r="B31" s="119" t="s">
        <v>68</v>
      </c>
      <c r="C31" s="119"/>
      <c r="D31" s="119"/>
      <c r="E31" s="116" t="s">
        <v>73</v>
      </c>
      <c r="F31" s="116"/>
      <c r="G31" s="116"/>
      <c r="H31" s="116"/>
      <c r="I31" s="116"/>
      <c r="J31" s="83"/>
      <c r="K31" s="140" t="str">
        <f>IF(E26=0,"室内機接続可否情報入力",IF(E26&lt;4,"×",IF(E26&gt;11,"×","〇")))</f>
        <v>室内機接続可否情報入力</v>
      </c>
      <c r="L31" s="141"/>
    </row>
    <row r="32" spans="1:14" x14ac:dyDescent="0.2">
      <c r="B32" s="119" t="s">
        <v>69</v>
      </c>
      <c r="C32" s="119"/>
      <c r="D32" s="119"/>
      <c r="E32" s="144" t="s">
        <v>62</v>
      </c>
      <c r="F32" s="144"/>
      <c r="G32" s="144"/>
      <c r="H32" s="144"/>
      <c r="I32" s="144"/>
      <c r="J32" s="83"/>
      <c r="K32" s="140" t="str">
        <f>IF(G26=0,"室内機接続可否情報入力",IF(G26&lt;54,"×",IF(G26&gt;72.8,"×","〇")))</f>
        <v>室内機接続可否情報入力</v>
      </c>
      <c r="L32" s="141"/>
      <c r="N32" s="84"/>
    </row>
    <row r="33" spans="2:13" x14ac:dyDescent="0.2">
      <c r="B33" s="112" t="s">
        <v>70</v>
      </c>
      <c r="C33" s="112"/>
      <c r="D33" s="112"/>
      <c r="E33" s="85" t="str">
        <f>IF(ISERROR(VLOOKUP(D11, 'ブレーカー容量別突入電流、消費電力値'!A1:D4,3,FALSE)),"",VLOOKUP(D11, 'ブレーカー容量別突入電流、消費電力値'!A1:D4,3,FALSE))</f>
        <v/>
      </c>
      <c r="F33" s="86"/>
      <c r="G33" s="86" t="s">
        <v>64</v>
      </c>
      <c r="H33" s="87"/>
      <c r="I33" s="88"/>
      <c r="J33" s="89"/>
      <c r="K33" s="142" t="str">
        <f>IF(E33="","遮断機容量を入力",IF(I26=0,"室内機接続可否情報入力",IF(I26&lt;=E33,"〇","×")))</f>
        <v>遮断機容量を入力</v>
      </c>
      <c r="L33" s="143"/>
    </row>
    <row r="34" spans="2:13" x14ac:dyDescent="0.2">
      <c r="B34" s="112" t="s">
        <v>71</v>
      </c>
      <c r="C34" s="112"/>
      <c r="D34" s="112"/>
      <c r="E34" s="85" t="str">
        <f>IF(ISERROR(VLOOKUP(D11, 'ブレーカー容量別突入電流、消費電力値'!A1:D4,4,FALSE)),"",VLOOKUP(D11, 'ブレーカー容量別突入電流、消費電力値'!A1:D4,4,FALSE))</f>
        <v/>
      </c>
      <c r="F34" s="87"/>
      <c r="G34" s="86" t="s">
        <v>64</v>
      </c>
      <c r="H34" s="87"/>
      <c r="I34" s="88"/>
      <c r="J34" s="89"/>
      <c r="K34" s="138" t="str">
        <f>IF(E34="","遮断機容量を入力",IF(K26=0,"室内機接続可否情報もしくは周波数入力",IF(K26&lt;=E34,"〇","×")))</f>
        <v>遮断機容量を入力</v>
      </c>
      <c r="L34" s="139"/>
    </row>
    <row r="35" spans="2:13" ht="22.5" x14ac:dyDescent="0.2">
      <c r="B35" s="124" t="s">
        <v>51</v>
      </c>
      <c r="C35" s="125"/>
      <c r="D35" s="125"/>
      <c r="E35" s="125"/>
      <c r="F35" s="125"/>
      <c r="G35" s="125"/>
      <c r="H35" s="125"/>
      <c r="I35" s="126"/>
      <c r="J35" s="83"/>
      <c r="K35" s="127" t="str">
        <f>IF(COUNTIF(K31:L34,"〇")=4,"〇","×")</f>
        <v>×</v>
      </c>
      <c r="L35" s="128"/>
    </row>
    <row r="36" spans="2:13" x14ac:dyDescent="0.2">
      <c r="B36" s="90"/>
    </row>
    <row r="37" spans="2:13" x14ac:dyDescent="0.2">
      <c r="B37" s="40" t="s">
        <v>76</v>
      </c>
    </row>
    <row r="38" spans="2:13" x14ac:dyDescent="0.2">
      <c r="B38" s="129" t="s">
        <v>18</v>
      </c>
      <c r="C38" s="129"/>
      <c r="D38" s="129"/>
      <c r="E38" s="129" t="s">
        <v>1</v>
      </c>
      <c r="F38" s="129"/>
      <c r="G38" s="129"/>
      <c r="H38" s="129"/>
      <c r="I38" s="129"/>
      <c r="J38" s="83"/>
      <c r="K38" s="129" t="s">
        <v>48</v>
      </c>
      <c r="L38" s="129"/>
      <c r="M38" s="129"/>
    </row>
    <row r="39" spans="2:13" ht="72" customHeight="1" x14ac:dyDescent="0.2">
      <c r="B39" s="115" t="s">
        <v>81</v>
      </c>
      <c r="C39" s="115"/>
      <c r="D39" s="115"/>
      <c r="E39" s="145" t="s">
        <v>84</v>
      </c>
      <c r="F39" s="146"/>
      <c r="G39" s="146"/>
      <c r="H39" s="146"/>
      <c r="I39" s="146"/>
      <c r="J39" s="83"/>
      <c r="K39" s="132" t="str">
        <f>IF(K35="×","×",IF(M26=0,"室内機接続可否情報入力",IF(M26&gt;56,'室内機情報など（消さない）'!H6,"〇")))</f>
        <v>×</v>
      </c>
      <c r="L39" s="132"/>
      <c r="M39" s="132"/>
    </row>
    <row r="40" spans="2:13" ht="21" customHeight="1" x14ac:dyDescent="0.2">
      <c r="B40" s="87"/>
      <c r="C40" s="87"/>
      <c r="D40" s="87"/>
      <c r="E40" s="91"/>
      <c r="F40" s="92"/>
      <c r="G40" s="92"/>
      <c r="H40" s="92"/>
      <c r="I40" s="92"/>
      <c r="K40" s="93"/>
      <c r="L40" s="93"/>
    </row>
    <row r="41" spans="2:13" ht="21" customHeight="1" thickBot="1" x14ac:dyDescent="0.25">
      <c r="B41" s="53"/>
      <c r="C41" s="53"/>
      <c r="D41" s="53"/>
      <c r="E41" s="91"/>
      <c r="F41" s="92"/>
      <c r="G41" s="92"/>
      <c r="H41" s="92"/>
      <c r="I41" s="92"/>
      <c r="K41" s="93"/>
      <c r="L41" s="93"/>
    </row>
    <row r="42" spans="2:13" ht="64.5" customHeight="1" thickBot="1" x14ac:dyDescent="0.25">
      <c r="B42" s="133" t="s">
        <v>77</v>
      </c>
      <c r="C42" s="134"/>
      <c r="D42" s="135"/>
      <c r="E42" s="136" t="str">
        <f>IF(AND(K35="〇",K39="〇"),'室内機情報など（消さない）'!I6,IF(AND(K35="〇",K39='室内機情報など（消さない）'!H6),'室内機情報など（消さない）'!I7,"×"))</f>
        <v>×</v>
      </c>
      <c r="F42" s="136"/>
      <c r="G42" s="136"/>
      <c r="H42" s="136"/>
      <c r="I42" s="136"/>
      <c r="J42" s="136"/>
      <c r="K42" s="136"/>
      <c r="L42" s="136"/>
      <c r="M42" s="137"/>
    </row>
  </sheetData>
  <sheetProtection algorithmName="SHA-512" hashValue="ygpKA+NXH2P1/VymAxGhEc9ayFslq/d8AtZm2bVW+X+M6W4aJ00zFGNjqtzy8/rmlGIi0udfCEm0FnOpcfNNfA==" saltValue="PU5lzCoQnHwHI4IbhwPNhA==" spinCount="100000" sheet="1" objects="1" scenarios="1"/>
  <mergeCells count="29">
    <mergeCell ref="B38:D38"/>
    <mergeCell ref="E38:I38"/>
    <mergeCell ref="E42:M42"/>
    <mergeCell ref="B42:D42"/>
    <mergeCell ref="B39:D39"/>
    <mergeCell ref="E39:I39"/>
    <mergeCell ref="K39:M39"/>
    <mergeCell ref="K38:M38"/>
    <mergeCell ref="B10:C10"/>
    <mergeCell ref="B30:D30"/>
    <mergeCell ref="B31:D31"/>
    <mergeCell ref="B32:D32"/>
    <mergeCell ref="B33:D33"/>
    <mergeCell ref="A4:L4"/>
    <mergeCell ref="K34:L34"/>
    <mergeCell ref="K30:L30"/>
    <mergeCell ref="K31:L31"/>
    <mergeCell ref="K35:L35"/>
    <mergeCell ref="K32:L32"/>
    <mergeCell ref="K33:L33"/>
    <mergeCell ref="E30:I30"/>
    <mergeCell ref="E31:I31"/>
    <mergeCell ref="E32:I32"/>
    <mergeCell ref="B35:I35"/>
    <mergeCell ref="B14:C14"/>
    <mergeCell ref="G10:I10"/>
    <mergeCell ref="B34:D34"/>
    <mergeCell ref="B15:B25"/>
    <mergeCell ref="B11:C11"/>
  </mergeCells>
  <phoneticPr fontId="1"/>
  <conditionalFormatting sqref="D15:M25">
    <cfRule type="expression" dxfId="0" priority="1">
      <formula>AND($K$35="〇",$M$26&lt;=56,$L15="〇")</formula>
    </cfRule>
  </conditionalFormatting>
  <dataValidations count="6">
    <dataValidation type="list" allowBlank="1" showInputMessage="1" showErrorMessage="1" sqref="D15:D25" xr:uid="{00000000-0002-0000-0100-000000000000}">
      <formula1>室内機</formula1>
    </dataValidation>
    <dataValidation type="whole" allowBlank="1" showInputMessage="1" showErrorMessage="1" sqref="E15" xr:uid="{00000000-0002-0000-0100-000001000000}">
      <formula1>1</formula1>
      <formula2>11</formula2>
    </dataValidation>
    <dataValidation type="list" allowBlank="1" showInputMessage="1" showErrorMessage="1" sqref="D10" xr:uid="{00000000-0002-0000-0100-000002000000}">
      <formula1>周波数</formula1>
    </dataValidation>
    <dataValidation type="list" allowBlank="1" showInputMessage="1" showErrorMessage="1" sqref="D11" xr:uid="{00000000-0002-0000-0100-000003000000}">
      <formula1>遮断器</formula1>
    </dataValidation>
    <dataValidation type="list" allowBlank="1" showInputMessage="1" showErrorMessage="1" sqref="F9" xr:uid="{00000000-0002-0000-0100-000004000000}">
      <formula1>空調運転</formula1>
    </dataValidation>
    <dataValidation type="list" allowBlank="1" showInputMessage="1" showErrorMessage="1" sqref="L15:L25" xr:uid="{00000000-0002-0000-0100-000005000000}">
      <formula1>避難所利用</formula1>
    </dataValidation>
  </dataValidations>
  <pageMargins left="0.82677165354330717" right="0.23622047244094491" top="0.74803149606299213" bottom="0.74803149606299213" header="0.31496062992125984" footer="0.31496062992125984"/>
  <pageSetup paperSize="9" scale="8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7"/>
  <sheetViews>
    <sheetView workbookViewId="0">
      <selection activeCell="E42" sqref="E42:M42"/>
    </sheetView>
  </sheetViews>
  <sheetFormatPr defaultRowHeight="13" x14ac:dyDescent="0.2"/>
  <cols>
    <col min="1" max="1" width="14.08984375" customWidth="1"/>
    <col min="2" max="2" width="23.81640625" customWidth="1"/>
    <col min="3" max="3" width="18.54296875" customWidth="1"/>
    <col min="4" max="5" width="14.08984375" customWidth="1"/>
    <col min="6" max="6" width="17.6328125" customWidth="1"/>
  </cols>
  <sheetData>
    <row r="1" spans="1:6" x14ac:dyDescent="0.2">
      <c r="A1" s="2" t="s">
        <v>0</v>
      </c>
      <c r="B1" s="2" t="s">
        <v>24</v>
      </c>
      <c r="C1" s="2" t="s">
        <v>20</v>
      </c>
      <c r="D1" s="2" t="s">
        <v>21</v>
      </c>
      <c r="E1" s="2" t="s">
        <v>22</v>
      </c>
      <c r="F1" s="3" t="s">
        <v>23</v>
      </c>
    </row>
    <row r="2" spans="1:6" x14ac:dyDescent="0.2">
      <c r="A2" s="9" t="s">
        <v>112</v>
      </c>
      <c r="B2" s="9" t="s">
        <v>29</v>
      </c>
      <c r="C2" s="9">
        <v>11.2</v>
      </c>
      <c r="D2" s="22">
        <v>7.4</v>
      </c>
      <c r="E2" s="9">
        <v>0.6</v>
      </c>
      <c r="F2" s="21">
        <v>0.6</v>
      </c>
    </row>
    <row r="3" spans="1:6" x14ac:dyDescent="0.2">
      <c r="A3" s="9" t="s">
        <v>113</v>
      </c>
      <c r="B3" s="9" t="s">
        <v>29</v>
      </c>
      <c r="C3" s="9">
        <v>14</v>
      </c>
      <c r="D3" s="22">
        <v>7.4</v>
      </c>
      <c r="E3" s="9">
        <v>0.9</v>
      </c>
      <c r="F3" s="21">
        <v>0.9</v>
      </c>
    </row>
    <row r="4" spans="1:6" x14ac:dyDescent="0.2">
      <c r="A4" s="9" t="s">
        <v>114</v>
      </c>
      <c r="B4" s="9" t="s">
        <v>29</v>
      </c>
      <c r="C4" s="9">
        <v>16</v>
      </c>
      <c r="D4" s="22">
        <v>7.4</v>
      </c>
      <c r="E4" s="9">
        <v>1.2</v>
      </c>
      <c r="F4" s="21">
        <v>1.2</v>
      </c>
    </row>
    <row r="5" spans="1:6" x14ac:dyDescent="0.2">
      <c r="A5" s="9" t="s">
        <v>115</v>
      </c>
      <c r="B5" s="9" t="s">
        <v>30</v>
      </c>
      <c r="C5" s="9">
        <v>4.5</v>
      </c>
      <c r="D5" s="9">
        <v>3.8</v>
      </c>
      <c r="E5" s="9">
        <v>0.3</v>
      </c>
      <c r="F5" s="21">
        <v>0.3</v>
      </c>
    </row>
    <row r="6" spans="1:6" x14ac:dyDescent="0.2">
      <c r="A6" s="9" t="s">
        <v>116</v>
      </c>
      <c r="B6" s="9" t="s">
        <v>29</v>
      </c>
      <c r="C6" s="9">
        <v>5.6</v>
      </c>
      <c r="D6" s="9">
        <v>3.8</v>
      </c>
      <c r="E6" s="9">
        <v>0.4</v>
      </c>
      <c r="F6" s="21">
        <v>0.4</v>
      </c>
    </row>
    <row r="7" spans="1:6" x14ac:dyDescent="0.2">
      <c r="A7" s="9" t="s">
        <v>117</v>
      </c>
      <c r="B7" s="9" t="s">
        <v>29</v>
      </c>
      <c r="C7" s="9">
        <v>7.1</v>
      </c>
      <c r="D7" s="9">
        <v>3.8</v>
      </c>
      <c r="E7" s="9">
        <v>0.4</v>
      </c>
      <c r="F7" s="21">
        <v>0.4</v>
      </c>
    </row>
    <row r="8" spans="1:6" x14ac:dyDescent="0.2">
      <c r="A8" s="9" t="s">
        <v>118</v>
      </c>
      <c r="B8" s="9" t="s">
        <v>29</v>
      </c>
      <c r="C8" s="9">
        <v>8</v>
      </c>
      <c r="D8" s="9">
        <v>3.8</v>
      </c>
      <c r="E8" s="9">
        <v>0.5</v>
      </c>
      <c r="F8" s="21">
        <v>0.5</v>
      </c>
    </row>
    <row r="9" spans="1:6" x14ac:dyDescent="0.2">
      <c r="A9" s="9" t="s">
        <v>119</v>
      </c>
      <c r="B9" s="9" t="s">
        <v>29</v>
      </c>
      <c r="C9" s="9">
        <v>9</v>
      </c>
      <c r="D9" s="22">
        <v>7.4</v>
      </c>
      <c r="E9" s="9">
        <v>0.6</v>
      </c>
      <c r="F9" s="21">
        <v>0.6</v>
      </c>
    </row>
    <row r="10" spans="1:6" x14ac:dyDescent="0.2">
      <c r="A10" s="9" t="s">
        <v>120</v>
      </c>
      <c r="B10" s="9" t="s">
        <v>27</v>
      </c>
      <c r="C10" s="9">
        <v>11.2</v>
      </c>
      <c r="D10" s="9">
        <v>3.8</v>
      </c>
      <c r="E10" s="22">
        <v>1.3</v>
      </c>
      <c r="F10" s="23">
        <v>1.3</v>
      </c>
    </row>
    <row r="11" spans="1:6" x14ac:dyDescent="0.2">
      <c r="A11" s="9" t="s">
        <v>121</v>
      </c>
      <c r="B11" s="9" t="s">
        <v>25</v>
      </c>
      <c r="C11" s="9">
        <v>11.2</v>
      </c>
      <c r="D11" s="9">
        <v>3.8</v>
      </c>
      <c r="E11" s="9">
        <v>1.1000000000000001</v>
      </c>
      <c r="F11" s="21">
        <v>1.1000000000000001</v>
      </c>
    </row>
    <row r="12" spans="1:6" x14ac:dyDescent="0.2">
      <c r="A12" s="9" t="s">
        <v>123</v>
      </c>
      <c r="B12" s="9" t="s">
        <v>27</v>
      </c>
      <c r="C12" s="9">
        <v>14</v>
      </c>
      <c r="D12" s="9">
        <v>3.8</v>
      </c>
      <c r="E12" s="22">
        <v>1.3</v>
      </c>
      <c r="F12" s="23">
        <v>1.3</v>
      </c>
    </row>
    <row r="13" spans="1:6" x14ac:dyDescent="0.2">
      <c r="A13" s="9" t="s">
        <v>122</v>
      </c>
      <c r="B13" s="9" t="s">
        <v>25</v>
      </c>
      <c r="C13" s="9">
        <v>14</v>
      </c>
      <c r="D13" s="9">
        <v>3.8</v>
      </c>
      <c r="E13" s="9">
        <v>1.2</v>
      </c>
      <c r="F13" s="21">
        <v>1.2</v>
      </c>
    </row>
    <row r="14" spans="1:6" x14ac:dyDescent="0.2">
      <c r="A14" s="9" t="s">
        <v>124</v>
      </c>
      <c r="B14" s="9" t="s">
        <v>27</v>
      </c>
      <c r="C14" s="9">
        <v>16</v>
      </c>
      <c r="D14" s="9">
        <v>3.8</v>
      </c>
      <c r="E14" s="9">
        <v>1.3</v>
      </c>
      <c r="F14" s="21">
        <v>1.3</v>
      </c>
    </row>
    <row r="15" spans="1:6" x14ac:dyDescent="0.2">
      <c r="A15" s="9" t="s">
        <v>125</v>
      </c>
      <c r="B15" s="9" t="s">
        <v>25</v>
      </c>
      <c r="C15" s="9">
        <v>16</v>
      </c>
      <c r="D15" s="9">
        <v>3.8</v>
      </c>
      <c r="E15" s="9">
        <v>1.3</v>
      </c>
      <c r="F15" s="21">
        <v>1.3</v>
      </c>
    </row>
    <row r="16" spans="1:6" x14ac:dyDescent="0.2">
      <c r="A16" s="9" t="s">
        <v>126</v>
      </c>
      <c r="B16" s="9" t="s">
        <v>28</v>
      </c>
      <c r="C16" s="9">
        <v>4.5</v>
      </c>
      <c r="D16" s="9">
        <v>3.8</v>
      </c>
      <c r="E16" s="9">
        <v>0.3</v>
      </c>
      <c r="F16" s="21">
        <v>0.3</v>
      </c>
    </row>
    <row r="17" spans="1:6" x14ac:dyDescent="0.2">
      <c r="A17" s="9" t="s">
        <v>127</v>
      </c>
      <c r="B17" s="9" t="s">
        <v>26</v>
      </c>
      <c r="C17" s="9">
        <v>4.5</v>
      </c>
      <c r="D17" s="9">
        <v>3.8</v>
      </c>
      <c r="E17" s="9">
        <v>0.3</v>
      </c>
      <c r="F17" s="21">
        <v>0.3</v>
      </c>
    </row>
    <row r="18" spans="1:6" x14ac:dyDescent="0.2">
      <c r="A18" s="9" t="s">
        <v>128</v>
      </c>
      <c r="B18" s="9" t="s">
        <v>27</v>
      </c>
      <c r="C18" s="9">
        <v>5.6</v>
      </c>
      <c r="D18" s="9">
        <v>3.8</v>
      </c>
      <c r="E18" s="9">
        <v>0.3</v>
      </c>
      <c r="F18" s="21">
        <v>0.3</v>
      </c>
    </row>
    <row r="19" spans="1:6" x14ac:dyDescent="0.2">
      <c r="A19" s="9" t="s">
        <v>129</v>
      </c>
      <c r="B19" s="9" t="s">
        <v>26</v>
      </c>
      <c r="C19" s="9">
        <v>5.6</v>
      </c>
      <c r="D19" s="9">
        <v>3.8</v>
      </c>
      <c r="E19" s="9">
        <v>0.3</v>
      </c>
      <c r="F19" s="21">
        <v>0.3</v>
      </c>
    </row>
    <row r="20" spans="1:6" x14ac:dyDescent="0.2">
      <c r="A20" s="9" t="s">
        <v>130</v>
      </c>
      <c r="B20" s="9" t="s">
        <v>27</v>
      </c>
      <c r="C20" s="9">
        <v>7.1</v>
      </c>
      <c r="D20" s="9">
        <v>3.8</v>
      </c>
      <c r="E20" s="9">
        <v>0.4</v>
      </c>
      <c r="F20" s="21">
        <v>0.4</v>
      </c>
    </row>
    <row r="21" spans="1:6" x14ac:dyDescent="0.2">
      <c r="A21" s="9" t="s">
        <v>131</v>
      </c>
      <c r="B21" s="9" t="s">
        <v>26</v>
      </c>
      <c r="C21" s="9">
        <v>7.1</v>
      </c>
      <c r="D21" s="9">
        <v>3.8</v>
      </c>
      <c r="E21" s="9">
        <v>0.5</v>
      </c>
      <c r="F21" s="21">
        <v>0.5</v>
      </c>
    </row>
    <row r="22" spans="1:6" x14ac:dyDescent="0.2">
      <c r="A22" s="9" t="s">
        <v>132</v>
      </c>
      <c r="B22" s="9" t="s">
        <v>27</v>
      </c>
      <c r="C22" s="9">
        <v>8</v>
      </c>
      <c r="D22" s="9">
        <v>3.8</v>
      </c>
      <c r="E22" s="9">
        <v>0.5</v>
      </c>
      <c r="F22" s="21">
        <v>0.5</v>
      </c>
    </row>
    <row r="23" spans="1:6" x14ac:dyDescent="0.2">
      <c r="A23" s="9" t="s">
        <v>133</v>
      </c>
      <c r="B23" s="9" t="s">
        <v>26</v>
      </c>
      <c r="C23" s="9">
        <v>8</v>
      </c>
      <c r="D23" s="9">
        <v>3.8</v>
      </c>
      <c r="E23" s="9">
        <v>0.7</v>
      </c>
      <c r="F23" s="21">
        <v>0.7</v>
      </c>
    </row>
    <row r="24" spans="1:6" x14ac:dyDescent="0.2">
      <c r="A24" s="9" t="s">
        <v>134</v>
      </c>
      <c r="B24" s="9" t="s">
        <v>27</v>
      </c>
      <c r="C24" s="9">
        <v>9</v>
      </c>
      <c r="D24" s="9">
        <v>3.8</v>
      </c>
      <c r="E24" s="9">
        <v>0.8</v>
      </c>
      <c r="F24" s="21">
        <v>0.8</v>
      </c>
    </row>
    <row r="25" spans="1:6" x14ac:dyDescent="0.2">
      <c r="A25" s="9" t="s">
        <v>135</v>
      </c>
      <c r="B25" s="9" t="s">
        <v>26</v>
      </c>
      <c r="C25" s="9">
        <v>9</v>
      </c>
      <c r="D25" s="9">
        <v>3.8</v>
      </c>
      <c r="E25" s="9">
        <v>0.7</v>
      </c>
      <c r="F25" s="21">
        <v>0.7</v>
      </c>
    </row>
    <row r="26" spans="1:6" x14ac:dyDescent="0.2">
      <c r="A26" s="13" t="s">
        <v>2</v>
      </c>
      <c r="B26" s="13" t="s">
        <v>31</v>
      </c>
      <c r="C26" s="13">
        <v>4.5</v>
      </c>
      <c r="D26" s="13">
        <v>3.8</v>
      </c>
      <c r="E26" s="13">
        <v>0.6</v>
      </c>
      <c r="F26" s="14">
        <v>0.6</v>
      </c>
    </row>
    <row r="27" spans="1:6" x14ac:dyDescent="0.2">
      <c r="A27" s="13" t="s">
        <v>3</v>
      </c>
      <c r="B27" s="13" t="s">
        <v>31</v>
      </c>
      <c r="C27" s="13">
        <v>5.6</v>
      </c>
      <c r="D27" s="13">
        <v>3.8</v>
      </c>
      <c r="E27" s="13">
        <v>0.6</v>
      </c>
      <c r="F27" s="14">
        <v>0.6</v>
      </c>
    </row>
    <row r="28" spans="1:6" x14ac:dyDescent="0.2">
      <c r="A28" s="4" t="s">
        <v>10</v>
      </c>
      <c r="B28" s="4" t="s">
        <v>31</v>
      </c>
      <c r="C28" s="4">
        <v>7.1</v>
      </c>
      <c r="D28" s="4">
        <v>4</v>
      </c>
      <c r="E28" s="4">
        <v>0.6</v>
      </c>
      <c r="F28" s="5">
        <v>0.6</v>
      </c>
    </row>
    <row r="29" spans="1:6" x14ac:dyDescent="0.2">
      <c r="A29" s="13" t="s">
        <v>4</v>
      </c>
      <c r="B29" s="13" t="s">
        <v>31</v>
      </c>
      <c r="C29" s="13">
        <v>7.1</v>
      </c>
      <c r="D29" s="13">
        <v>3.8</v>
      </c>
      <c r="E29" s="13">
        <v>0.6</v>
      </c>
      <c r="F29" s="14">
        <v>0.6</v>
      </c>
    </row>
    <row r="30" spans="1:6" x14ac:dyDescent="0.2">
      <c r="A30" s="4" t="s">
        <v>11</v>
      </c>
      <c r="B30" s="4" t="s">
        <v>31</v>
      </c>
      <c r="C30" s="4">
        <v>8</v>
      </c>
      <c r="D30" s="4">
        <v>4</v>
      </c>
      <c r="E30" s="4">
        <v>0.6</v>
      </c>
      <c r="F30" s="5">
        <v>0.6</v>
      </c>
    </row>
    <row r="31" spans="1:6" x14ac:dyDescent="0.2">
      <c r="A31" s="13" t="s">
        <v>5</v>
      </c>
      <c r="B31" s="13" t="s">
        <v>31</v>
      </c>
      <c r="C31" s="13">
        <v>8</v>
      </c>
      <c r="D31" s="13">
        <v>3.8</v>
      </c>
      <c r="E31" s="13">
        <v>0.6</v>
      </c>
      <c r="F31" s="14">
        <v>0.6</v>
      </c>
    </row>
    <row r="32" spans="1:6" x14ac:dyDescent="0.2">
      <c r="A32" s="4" t="s">
        <v>12</v>
      </c>
      <c r="B32" s="4" t="s">
        <v>31</v>
      </c>
      <c r="C32" s="4">
        <v>9</v>
      </c>
      <c r="D32" s="4">
        <v>4</v>
      </c>
      <c r="E32" s="4">
        <v>0.9</v>
      </c>
      <c r="F32" s="5">
        <v>1.2</v>
      </c>
    </row>
    <row r="33" spans="1:6" x14ac:dyDescent="0.2">
      <c r="A33" s="13" t="s">
        <v>6</v>
      </c>
      <c r="B33" s="13" t="s">
        <v>31</v>
      </c>
      <c r="C33" s="13">
        <v>9</v>
      </c>
      <c r="D33" s="13">
        <v>3.8</v>
      </c>
      <c r="E33" s="13">
        <v>1.2</v>
      </c>
      <c r="F33" s="14">
        <v>1.2</v>
      </c>
    </row>
    <row r="34" spans="1:6" x14ac:dyDescent="0.2">
      <c r="A34" s="4" t="s">
        <v>13</v>
      </c>
      <c r="B34" s="4" t="s">
        <v>31</v>
      </c>
      <c r="C34" s="4">
        <v>11.2</v>
      </c>
      <c r="D34" s="4">
        <v>4</v>
      </c>
      <c r="E34" s="4">
        <v>1</v>
      </c>
      <c r="F34" s="5">
        <v>1.3</v>
      </c>
    </row>
    <row r="35" spans="1:6" x14ac:dyDescent="0.2">
      <c r="A35" s="13" t="s">
        <v>7</v>
      </c>
      <c r="B35" s="13" t="s">
        <v>31</v>
      </c>
      <c r="C35" s="13">
        <v>11.2</v>
      </c>
      <c r="D35" s="13">
        <v>3.8</v>
      </c>
      <c r="E35" s="13">
        <v>1.3</v>
      </c>
      <c r="F35" s="14">
        <v>1.3</v>
      </c>
    </row>
    <row r="36" spans="1:6" x14ac:dyDescent="0.2">
      <c r="A36" s="4" t="s">
        <v>14</v>
      </c>
      <c r="B36" s="4" t="s">
        <v>31</v>
      </c>
      <c r="C36" s="4">
        <v>14</v>
      </c>
      <c r="D36" s="4">
        <v>4</v>
      </c>
      <c r="E36" s="4">
        <v>1.1000000000000001</v>
      </c>
      <c r="F36" s="5">
        <v>1.4</v>
      </c>
    </row>
    <row r="37" spans="1:6" x14ac:dyDescent="0.2">
      <c r="A37" s="13" t="s">
        <v>8</v>
      </c>
      <c r="B37" s="13" t="s">
        <v>31</v>
      </c>
      <c r="C37" s="13">
        <v>14</v>
      </c>
      <c r="D37" s="13">
        <v>3.8</v>
      </c>
      <c r="E37" s="13">
        <v>1.4</v>
      </c>
      <c r="F37" s="14">
        <v>1.4</v>
      </c>
    </row>
    <row r="38" spans="1:6" x14ac:dyDescent="0.2">
      <c r="A38" s="4" t="s">
        <v>15</v>
      </c>
      <c r="B38" s="4" t="s">
        <v>31</v>
      </c>
      <c r="C38" s="4">
        <v>16</v>
      </c>
      <c r="D38" s="4">
        <v>4</v>
      </c>
      <c r="E38" s="4">
        <v>1.1000000000000001</v>
      </c>
      <c r="F38" s="5">
        <v>1.4</v>
      </c>
    </row>
    <row r="39" spans="1:6" x14ac:dyDescent="0.2">
      <c r="A39" s="13" t="s">
        <v>9</v>
      </c>
      <c r="B39" s="13" t="s">
        <v>31</v>
      </c>
      <c r="C39" s="13">
        <v>16</v>
      </c>
      <c r="D39" s="13">
        <v>12.3</v>
      </c>
      <c r="E39" s="13">
        <v>1.9</v>
      </c>
      <c r="F39" s="14">
        <v>1.9</v>
      </c>
    </row>
    <row r="40" spans="1:6" x14ac:dyDescent="0.2">
      <c r="A40" s="7" t="s">
        <v>88</v>
      </c>
      <c r="B40" s="8" t="s">
        <v>31</v>
      </c>
      <c r="C40" s="9">
        <v>4.5</v>
      </c>
      <c r="D40" s="9">
        <v>3.8</v>
      </c>
      <c r="E40" s="9">
        <v>0.6</v>
      </c>
      <c r="F40" s="10">
        <v>0.6</v>
      </c>
    </row>
    <row r="41" spans="1:6" x14ac:dyDescent="0.2">
      <c r="A41" s="9" t="s">
        <v>89</v>
      </c>
      <c r="B41" s="8" t="s">
        <v>31</v>
      </c>
      <c r="C41" s="9">
        <v>5.6</v>
      </c>
      <c r="D41" s="9">
        <v>3.8</v>
      </c>
      <c r="E41" s="9">
        <v>0.6</v>
      </c>
      <c r="F41" s="10">
        <v>0.6</v>
      </c>
    </row>
    <row r="42" spans="1:6" x14ac:dyDescent="0.2">
      <c r="A42" s="9" t="s">
        <v>90</v>
      </c>
      <c r="B42" s="8" t="s">
        <v>31</v>
      </c>
      <c r="C42" s="9">
        <v>7.1</v>
      </c>
      <c r="D42" s="9">
        <v>3.8</v>
      </c>
      <c r="E42" s="9">
        <v>0.6</v>
      </c>
      <c r="F42" s="10">
        <v>0.6</v>
      </c>
    </row>
    <row r="43" spans="1:6" x14ac:dyDescent="0.2">
      <c r="A43" s="9" t="s">
        <v>91</v>
      </c>
      <c r="B43" s="8" t="s">
        <v>31</v>
      </c>
      <c r="C43" s="11">
        <v>8</v>
      </c>
      <c r="D43" s="9">
        <v>3.8</v>
      </c>
      <c r="E43" s="9">
        <v>0.6</v>
      </c>
      <c r="F43" s="10">
        <v>0.6</v>
      </c>
    </row>
    <row r="44" spans="1:6" x14ac:dyDescent="0.2">
      <c r="A44" s="9" t="s">
        <v>92</v>
      </c>
      <c r="B44" s="8" t="s">
        <v>31</v>
      </c>
      <c r="C44" s="11">
        <v>9</v>
      </c>
      <c r="D44" s="9">
        <v>3.8</v>
      </c>
      <c r="E44" s="9">
        <v>1.2</v>
      </c>
      <c r="F44" s="10">
        <v>1.2</v>
      </c>
    </row>
    <row r="45" spans="1:6" x14ac:dyDescent="0.2">
      <c r="A45" s="9" t="s">
        <v>93</v>
      </c>
      <c r="B45" s="8" t="s">
        <v>31</v>
      </c>
      <c r="C45" s="9">
        <v>11.2</v>
      </c>
      <c r="D45" s="9">
        <v>3.8</v>
      </c>
      <c r="E45" s="11">
        <v>1.3</v>
      </c>
      <c r="F45" s="12">
        <v>1.3</v>
      </c>
    </row>
    <row r="46" spans="1:6" x14ac:dyDescent="0.2">
      <c r="A46" s="9" t="s">
        <v>94</v>
      </c>
      <c r="B46" s="8" t="s">
        <v>31</v>
      </c>
      <c r="C46" s="11">
        <v>14</v>
      </c>
      <c r="D46" s="9">
        <v>7.4</v>
      </c>
      <c r="E46" s="11">
        <v>1</v>
      </c>
      <c r="F46" s="12">
        <v>1</v>
      </c>
    </row>
    <row r="47" spans="1:6" x14ac:dyDescent="0.2">
      <c r="A47" s="9" t="s">
        <v>95</v>
      </c>
      <c r="B47" s="8" t="s">
        <v>31</v>
      </c>
      <c r="C47" s="11">
        <v>16</v>
      </c>
      <c r="D47" s="9">
        <v>7.4</v>
      </c>
      <c r="E47" s="9">
        <v>1.6</v>
      </c>
      <c r="F47" s="10">
        <v>1.6</v>
      </c>
    </row>
    <row r="48" spans="1:6" x14ac:dyDescent="0.2">
      <c r="A48" s="9" t="s">
        <v>102</v>
      </c>
      <c r="B48" s="9" t="s">
        <v>33</v>
      </c>
      <c r="C48" s="9">
        <v>4.5</v>
      </c>
      <c r="D48" s="9">
        <v>3.8</v>
      </c>
      <c r="E48" s="9">
        <v>0.4</v>
      </c>
      <c r="F48" s="21">
        <v>0.4</v>
      </c>
    </row>
    <row r="49" spans="1:6" x14ac:dyDescent="0.2">
      <c r="A49" s="9" t="s">
        <v>103</v>
      </c>
      <c r="B49" s="9" t="s">
        <v>32</v>
      </c>
      <c r="C49" s="9">
        <v>5.6</v>
      </c>
      <c r="D49" s="9">
        <v>3.8</v>
      </c>
      <c r="E49" s="9">
        <v>0.6</v>
      </c>
      <c r="F49" s="21">
        <v>0.6</v>
      </c>
    </row>
    <row r="50" spans="1:6" x14ac:dyDescent="0.2">
      <c r="A50" s="9" t="s">
        <v>104</v>
      </c>
      <c r="B50" s="9" t="s">
        <v>32</v>
      </c>
      <c r="C50" s="9">
        <v>7.1</v>
      </c>
      <c r="D50" s="9">
        <v>3.8</v>
      </c>
      <c r="E50" s="9">
        <v>0.6</v>
      </c>
      <c r="F50" s="21">
        <v>0.6</v>
      </c>
    </row>
    <row r="51" spans="1:6" x14ac:dyDescent="0.2">
      <c r="A51" s="9" t="s">
        <v>105</v>
      </c>
      <c r="B51" s="9" t="s">
        <v>34</v>
      </c>
      <c r="C51" s="9">
        <v>11.2</v>
      </c>
      <c r="D51" s="22">
        <v>7.4</v>
      </c>
      <c r="E51" s="9">
        <v>2.4</v>
      </c>
      <c r="F51" s="21">
        <v>2.4</v>
      </c>
    </row>
    <row r="52" spans="1:6" x14ac:dyDescent="0.2">
      <c r="A52" s="9" t="s">
        <v>106</v>
      </c>
      <c r="B52" s="9" t="s">
        <v>34</v>
      </c>
      <c r="C52" s="9">
        <v>14</v>
      </c>
      <c r="D52" s="22">
        <v>7.4</v>
      </c>
      <c r="E52" s="9">
        <v>2.9</v>
      </c>
      <c r="F52" s="21">
        <v>2.9</v>
      </c>
    </row>
    <row r="53" spans="1:6" x14ac:dyDescent="0.2">
      <c r="A53" s="9" t="s">
        <v>107</v>
      </c>
      <c r="B53" s="9" t="s">
        <v>34</v>
      </c>
      <c r="C53" s="9">
        <v>16</v>
      </c>
      <c r="D53" s="22">
        <v>7.4</v>
      </c>
      <c r="E53" s="9">
        <v>2.9</v>
      </c>
      <c r="F53" s="21">
        <v>2.9</v>
      </c>
    </row>
    <row r="54" spans="1:6" x14ac:dyDescent="0.2">
      <c r="A54" s="9" t="s">
        <v>108</v>
      </c>
      <c r="B54" s="9" t="s">
        <v>34</v>
      </c>
      <c r="C54" s="9">
        <v>4.5</v>
      </c>
      <c r="D54" s="22">
        <v>7.4</v>
      </c>
      <c r="E54" s="9">
        <v>1.2</v>
      </c>
      <c r="F54" s="21">
        <v>1.2</v>
      </c>
    </row>
    <row r="55" spans="1:6" x14ac:dyDescent="0.2">
      <c r="A55" s="9" t="s">
        <v>109</v>
      </c>
      <c r="B55" s="9" t="s">
        <v>34</v>
      </c>
      <c r="C55" s="9">
        <v>5.6</v>
      </c>
      <c r="D55" s="22">
        <v>7.4</v>
      </c>
      <c r="E55" s="9">
        <v>1.2</v>
      </c>
      <c r="F55" s="21">
        <v>1.2</v>
      </c>
    </row>
    <row r="56" spans="1:6" x14ac:dyDescent="0.2">
      <c r="A56" s="9" t="s">
        <v>110</v>
      </c>
      <c r="B56" s="9" t="s">
        <v>34</v>
      </c>
      <c r="C56" s="9">
        <v>7.1</v>
      </c>
      <c r="D56" s="22">
        <v>7.4</v>
      </c>
      <c r="E56" s="9">
        <v>1.5</v>
      </c>
      <c r="F56" s="21">
        <v>1.5</v>
      </c>
    </row>
    <row r="57" spans="1:6" x14ac:dyDescent="0.2">
      <c r="A57" s="9" t="s">
        <v>111</v>
      </c>
      <c r="B57" s="9" t="s">
        <v>34</v>
      </c>
      <c r="C57" s="11">
        <v>9</v>
      </c>
      <c r="D57" s="22">
        <v>7.4</v>
      </c>
      <c r="E57" s="9">
        <v>2.2000000000000002</v>
      </c>
      <c r="F57" s="21">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2000000}"/>
  <sortState xmlns:xlrd2="http://schemas.microsoft.com/office/spreadsheetml/2017/richdata2" ref="A2:F49">
    <sortCondition ref="F49"/>
  </sortState>
  <phoneticPr fontId="1"/>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6"/>
  <sheetViews>
    <sheetView workbookViewId="0">
      <selection activeCell="E42" sqref="E42:M42"/>
    </sheetView>
  </sheetViews>
  <sheetFormatPr defaultRowHeight="13" x14ac:dyDescent="0.2"/>
  <cols>
    <col min="1" max="5" width="14.08984375" customWidth="1"/>
    <col min="6" max="6" width="9.453125" customWidth="1"/>
    <col min="8" max="8" width="26.6328125" customWidth="1"/>
    <col min="9" max="9" width="37.36328125" customWidth="1"/>
  </cols>
  <sheetData>
    <row r="2" spans="1:9" x14ac:dyDescent="0.2">
      <c r="A2" s="147"/>
      <c r="B2" s="34"/>
      <c r="C2" s="34"/>
      <c r="D2" s="34"/>
      <c r="E2" s="34"/>
      <c r="F2" s="34"/>
    </row>
    <row r="3" spans="1:9" x14ac:dyDescent="0.2">
      <c r="A3" s="147"/>
      <c r="B3" s="34"/>
      <c r="C3" s="34"/>
      <c r="D3" s="34"/>
      <c r="E3" s="34"/>
      <c r="F3" s="34"/>
    </row>
    <row r="5" spans="1:9" x14ac:dyDescent="0.2">
      <c r="A5" s="1" t="s">
        <v>43</v>
      </c>
      <c r="B5" s="1" t="s">
        <v>44</v>
      </c>
      <c r="C5" s="1" t="s">
        <v>47</v>
      </c>
      <c r="D5" s="1" t="s">
        <v>50</v>
      </c>
      <c r="E5" s="1" t="s">
        <v>52</v>
      </c>
      <c r="F5" s="1" t="s">
        <v>65</v>
      </c>
      <c r="G5" s="1" t="s">
        <v>80</v>
      </c>
      <c r="H5" s="1" t="s">
        <v>83</v>
      </c>
      <c r="I5" s="1" t="s">
        <v>82</v>
      </c>
    </row>
    <row r="6" spans="1:9" ht="78" x14ac:dyDescent="0.2">
      <c r="A6" s="1">
        <v>1</v>
      </c>
      <c r="B6" s="1">
        <v>50</v>
      </c>
      <c r="C6" s="1" t="s">
        <v>19</v>
      </c>
      <c r="D6" s="1" t="s">
        <v>36</v>
      </c>
      <c r="E6" s="1" t="s">
        <v>53</v>
      </c>
      <c r="F6" s="1">
        <v>1</v>
      </c>
      <c r="G6" s="1" t="s">
        <v>36</v>
      </c>
      <c r="H6" s="6" t="s">
        <v>101</v>
      </c>
      <c r="I6" s="6" t="s">
        <v>86</v>
      </c>
    </row>
    <row r="7" spans="1:9" ht="52" x14ac:dyDescent="0.2">
      <c r="A7" s="1">
        <v>2</v>
      </c>
      <c r="B7" s="1">
        <v>60</v>
      </c>
      <c r="C7" s="1" t="s">
        <v>46</v>
      </c>
      <c r="D7" s="1" t="s">
        <v>66</v>
      </c>
      <c r="E7" s="1" t="s">
        <v>54</v>
      </c>
      <c r="F7" s="1"/>
      <c r="G7" s="1" t="s">
        <v>66</v>
      </c>
      <c r="H7" s="1"/>
      <c r="I7" s="6" t="s">
        <v>87</v>
      </c>
    </row>
    <row r="8" spans="1:9" x14ac:dyDescent="0.2">
      <c r="A8" s="1">
        <v>3</v>
      </c>
    </row>
    <row r="9" spans="1:9" x14ac:dyDescent="0.2">
      <c r="A9" s="1">
        <v>4</v>
      </c>
    </row>
    <row r="10" spans="1:9" x14ac:dyDescent="0.2">
      <c r="A10" s="1">
        <v>5</v>
      </c>
    </row>
    <row r="11" spans="1:9" x14ac:dyDescent="0.2">
      <c r="A11" s="1">
        <v>6</v>
      </c>
    </row>
    <row r="12" spans="1:9" x14ac:dyDescent="0.2">
      <c r="A12" s="1">
        <v>7</v>
      </c>
    </row>
    <row r="13" spans="1:9" x14ac:dyDescent="0.2">
      <c r="A13" s="1">
        <v>8</v>
      </c>
    </row>
    <row r="14" spans="1:9" x14ac:dyDescent="0.2">
      <c r="A14" s="1">
        <v>9</v>
      </c>
    </row>
    <row r="15" spans="1:9" x14ac:dyDescent="0.2">
      <c r="A15" s="1">
        <v>10</v>
      </c>
    </row>
    <row r="16" spans="1:9" x14ac:dyDescent="0.2">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
  <sheetViews>
    <sheetView workbookViewId="0">
      <selection activeCell="E42" sqref="E42:M42"/>
    </sheetView>
  </sheetViews>
  <sheetFormatPr defaultRowHeight="13" x14ac:dyDescent="0.2"/>
  <cols>
    <col min="1" max="1" width="13.6328125" bestFit="1" customWidth="1"/>
    <col min="2" max="2" width="13.81640625" bestFit="1" customWidth="1"/>
    <col min="3" max="4" width="17.81640625" bestFit="1" customWidth="1"/>
  </cols>
  <sheetData>
    <row r="1" spans="1:4" x14ac:dyDescent="0.2">
      <c r="A1" s="1" t="s">
        <v>55</v>
      </c>
      <c r="B1" s="1" t="s">
        <v>56</v>
      </c>
      <c r="C1" s="1" t="s">
        <v>57</v>
      </c>
      <c r="D1" s="1" t="s">
        <v>58</v>
      </c>
    </row>
    <row r="2" spans="1:4" x14ac:dyDescent="0.2">
      <c r="A2" s="1">
        <v>10</v>
      </c>
      <c r="B2" s="1">
        <v>1</v>
      </c>
      <c r="C2" s="1">
        <v>38</v>
      </c>
      <c r="D2" s="1">
        <v>10</v>
      </c>
    </row>
    <row r="3" spans="1:4" x14ac:dyDescent="0.2">
      <c r="A3" s="1">
        <v>15</v>
      </c>
      <c r="B3" s="1">
        <v>1.5</v>
      </c>
      <c r="C3" s="1">
        <v>35.5</v>
      </c>
      <c r="D3" s="1">
        <v>7.5</v>
      </c>
    </row>
    <row r="4" spans="1:4" x14ac:dyDescent="0.2">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sortState xmlns:xlrd2="http://schemas.microsoft.com/office/spreadsheetml/2017/richdata2" ref="A2:D4">
    <sortCondition ref="A1"/>
  </sortState>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AISIN 判定ｼｰﾄ(AXHP160MJ×3台のケース)</vt:lpstr>
      <vt:lpstr>AISIN 判定ｼｰﾄ(AXHP160MJ×3台以外のケース)</vt:lpstr>
      <vt:lpstr>室内機ﾃﾞｰﾀ（消さない）</vt:lpstr>
      <vt:lpstr>室内機情報など（消さない）</vt:lpstr>
      <vt:lpstr>ブレーカー容量別突入電流、消費電力値</vt:lpstr>
      <vt:lpstr>'AISIN 判定ｼｰﾄ(AXHP160MJ×3台のケース)'!Print_Area</vt:lpstr>
      <vt:lpstr>'AISIN 判定ｼｰﾄ(AXHP160MJ×3台以外のケース)'!Print_Area</vt:lpstr>
      <vt:lpstr>空調運転</vt:lpstr>
      <vt:lpstr>室外機</vt:lpstr>
      <vt:lpstr>室外機台数</vt:lpstr>
      <vt:lpstr>室内機</vt:lpstr>
      <vt:lpstr>室内機台数</vt:lpstr>
      <vt:lpstr>遮断器</vt:lpstr>
      <vt:lpstr>周波数</vt:lpstr>
      <vt:lpstr>避難所利用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2023-07-11T00:58:33Z</dcterms:modified>
</cp:coreProperties>
</file>