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0F7EE2ED-6BBC-4512-971B-B8DD1219385D}" xr6:coauthVersionLast="47" xr6:coauthVersionMax="47" xr10:uidLastSave="{00000000-0000-0000-0000-000000000000}"/>
  <bookViews>
    <workbookView xWindow="28680" yWindow="-120" windowWidth="20730" windowHeight="11160" tabRatio="854" firstSheet="2" activeTab="7" xr2:uid="{00000000-000D-0000-FFFF-FFFF00000000}"/>
  </bookViews>
  <sheets>
    <sheet name="総合カタログP68（参考資料）" sheetId="21" state="hidden" r:id="rId1"/>
    <sheet name="室内機ﾃﾞｰﾀ（消さない）" sheetId="22" state="hidden" r:id="rId2"/>
    <sheet name="PN（記入例）" sheetId="32" r:id="rId3"/>
    <sheet name="PN（原紙）" sheetId="29" r:id="rId4"/>
    <sheet name="YN・DK（記入例）" sheetId="28" r:id="rId5"/>
    <sheet name="YN・DK（原紙）" sheetId="27" r:id="rId6"/>
    <sheet name="AN 記入例" sheetId="37" r:id="rId7"/>
    <sheet name="AN 判定ｼｰﾄ原紙AXHP160NA×3台のケース)" sheetId="38" r:id="rId8"/>
    <sheet name="AN 判定ｼｰﾄ原紙HP160NA×3台以外のケース)" sheetId="39" r:id="rId9"/>
    <sheet name="アイシン室内機データ" sheetId="40" state="hidden" r:id="rId10"/>
    <sheet name="室内機情報など（消さない）" sheetId="41" state="hidden" r:id="rId11"/>
    <sheet name="ブレーカー容量別突入電流、消費電力値" sheetId="42" state="hidden" r:id="rId12"/>
  </sheets>
  <definedNames>
    <definedName name="_xlnm._FilterDatabase" localSheetId="9" hidden="1">アイシン室内機データ!$A$1:$F$68</definedName>
    <definedName name="_xlnm._FilterDatabase" localSheetId="1" hidden="1">'室内機ﾃﾞｰﾀ（消さない）'!$A$1:$F$57</definedName>
    <definedName name="_xlnm.Print_Area" localSheetId="6">'AN 記入例'!$A$1:$N$43</definedName>
    <definedName name="_xlnm.Print_Area" localSheetId="7">'AN 判定ｼｰﾄ原紙AXHP160NA×3台のケース)'!$A$1:$N$43</definedName>
    <definedName name="_xlnm.Print_Area" localSheetId="8">'AN 判定ｼｰﾄ原紙HP160NA×3台以外のケース)'!$A$1:$N$43</definedName>
    <definedName name="_xlnm.Print_Area" localSheetId="2">'PN（記入例）'!$A$1:$R$150</definedName>
    <definedName name="_xlnm.Print_Area" localSheetId="3">'PN（原紙）'!$A$1:$S$150</definedName>
    <definedName name="_xlnm.Print_Area" localSheetId="4">'YN・DK（記入例）'!$B$1:$K$41</definedName>
    <definedName name="_xlnm.Print_Area" localSheetId="5">'YN・DK（原紙）'!$B$1:$K$38</definedName>
    <definedName name="空調運転">#REF!</definedName>
    <definedName name="室外機">#REF!</definedName>
    <definedName name="室外機台数">#REF!</definedName>
    <definedName name="室内機">#REF!</definedName>
    <definedName name="室内機台数">#REF!</definedName>
    <definedName name="遮断器">#REF!</definedName>
    <definedName name="周波数">#REF!</definedName>
    <definedName name="避難所利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39" l="1"/>
  <c r="E33" i="39"/>
  <c r="E26" i="39"/>
  <c r="K31" i="39" s="1"/>
  <c r="M25" i="39"/>
  <c r="J25" i="39"/>
  <c r="K25" i="39" s="1"/>
  <c r="H25" i="39"/>
  <c r="I25" i="39" s="1"/>
  <c r="F25" i="39"/>
  <c r="G25" i="39" s="1"/>
  <c r="M24" i="39"/>
  <c r="J24" i="39"/>
  <c r="K24" i="39" s="1"/>
  <c r="I24" i="39"/>
  <c r="H24" i="39"/>
  <c r="F24" i="39"/>
  <c r="G24" i="39" s="1"/>
  <c r="M23" i="39"/>
  <c r="J23" i="39"/>
  <c r="K23" i="39" s="1"/>
  <c r="H23" i="39"/>
  <c r="I23" i="39" s="1"/>
  <c r="F23" i="39"/>
  <c r="G23" i="39" s="1"/>
  <c r="M22" i="39"/>
  <c r="J22" i="39"/>
  <c r="K22" i="39" s="1"/>
  <c r="I22" i="39"/>
  <c r="H22" i="39"/>
  <c r="G22" i="39"/>
  <c r="F22" i="39"/>
  <c r="M21" i="39"/>
  <c r="J21" i="39"/>
  <c r="K21" i="39" s="1"/>
  <c r="I21" i="39"/>
  <c r="H21" i="39"/>
  <c r="F21" i="39"/>
  <c r="G21" i="39" s="1"/>
  <c r="M20" i="39"/>
  <c r="J20" i="39"/>
  <c r="K20" i="39" s="1"/>
  <c r="H20" i="39"/>
  <c r="I20" i="39" s="1"/>
  <c r="G20" i="39"/>
  <c r="F20" i="39"/>
  <c r="M19" i="39"/>
  <c r="J19" i="39"/>
  <c r="K19" i="39" s="1"/>
  <c r="H19" i="39"/>
  <c r="I19" i="39" s="1"/>
  <c r="G19" i="39"/>
  <c r="F19" i="39"/>
  <c r="M18" i="39"/>
  <c r="J18" i="39"/>
  <c r="K18" i="39" s="1"/>
  <c r="H18" i="39"/>
  <c r="I18" i="39" s="1"/>
  <c r="F18" i="39"/>
  <c r="G18" i="39" s="1"/>
  <c r="M17" i="39"/>
  <c r="J17" i="39"/>
  <c r="K17" i="39" s="1"/>
  <c r="H17" i="39"/>
  <c r="I17" i="39" s="1"/>
  <c r="F17" i="39"/>
  <c r="G17" i="39" s="1"/>
  <c r="M16" i="39"/>
  <c r="K16" i="39"/>
  <c r="J16" i="39"/>
  <c r="I16" i="39"/>
  <c r="H16" i="39"/>
  <c r="F16" i="39"/>
  <c r="G16" i="39" s="1"/>
  <c r="J15" i="39"/>
  <c r="K15" i="39" s="1"/>
  <c r="H15" i="39"/>
  <c r="I15" i="39" s="1"/>
  <c r="F15" i="39"/>
  <c r="G15" i="39" s="1"/>
  <c r="M15" i="39" s="1"/>
  <c r="I11" i="39"/>
  <c r="E34" i="38"/>
  <c r="E33" i="38"/>
  <c r="E26" i="38"/>
  <c r="M25" i="38"/>
  <c r="J25" i="38"/>
  <c r="K25" i="38" s="1"/>
  <c r="H25" i="38"/>
  <c r="I25" i="38" s="1"/>
  <c r="G25" i="38"/>
  <c r="F25" i="38"/>
  <c r="M24" i="38"/>
  <c r="J24" i="38"/>
  <c r="K24" i="38" s="1"/>
  <c r="H24" i="38"/>
  <c r="I24" i="38" s="1"/>
  <c r="F24" i="38"/>
  <c r="G24" i="38" s="1"/>
  <c r="M23" i="38"/>
  <c r="J23" i="38"/>
  <c r="K23" i="38" s="1"/>
  <c r="H23" i="38"/>
  <c r="I23" i="38" s="1"/>
  <c r="F23" i="38"/>
  <c r="G23" i="38" s="1"/>
  <c r="M22" i="38"/>
  <c r="J22" i="38"/>
  <c r="K22" i="38" s="1"/>
  <c r="I22" i="38"/>
  <c r="H22" i="38"/>
  <c r="F22" i="38"/>
  <c r="G22" i="38" s="1"/>
  <c r="M21" i="38"/>
  <c r="J21" i="38"/>
  <c r="K21" i="38" s="1"/>
  <c r="H21" i="38"/>
  <c r="I21" i="38" s="1"/>
  <c r="F21" i="38"/>
  <c r="G21" i="38" s="1"/>
  <c r="M20" i="38"/>
  <c r="J20" i="38"/>
  <c r="K20" i="38" s="1"/>
  <c r="I20" i="38"/>
  <c r="H20" i="38"/>
  <c r="G20" i="38"/>
  <c r="F20" i="38"/>
  <c r="M19" i="38"/>
  <c r="J19" i="38"/>
  <c r="K19" i="38" s="1"/>
  <c r="I19" i="38"/>
  <c r="H19" i="38"/>
  <c r="F19" i="38"/>
  <c r="G19" i="38" s="1"/>
  <c r="M18" i="38"/>
  <c r="J18" i="38"/>
  <c r="K18" i="38" s="1"/>
  <c r="H18" i="38"/>
  <c r="I18" i="38" s="1"/>
  <c r="G18" i="38"/>
  <c r="F18" i="38"/>
  <c r="J17" i="38"/>
  <c r="K17" i="38" s="1"/>
  <c r="H17" i="38"/>
  <c r="I17" i="38" s="1"/>
  <c r="F17" i="38"/>
  <c r="G17" i="38" s="1"/>
  <c r="M17" i="38" s="1"/>
  <c r="J16" i="38"/>
  <c r="K16" i="38" s="1"/>
  <c r="H16" i="38"/>
  <c r="I16" i="38" s="1"/>
  <c r="F16" i="38"/>
  <c r="G16" i="38" s="1"/>
  <c r="M16" i="38" s="1"/>
  <c r="J15" i="38"/>
  <c r="K15" i="38" s="1"/>
  <c r="H15" i="38"/>
  <c r="I15" i="38" s="1"/>
  <c r="F15" i="38"/>
  <c r="G15" i="38" s="1"/>
  <c r="I11" i="38"/>
  <c r="E34" i="37"/>
  <c r="E33" i="37"/>
  <c r="E26" i="37"/>
  <c r="K31" i="37" s="1"/>
  <c r="M25" i="37"/>
  <c r="K25" i="37"/>
  <c r="J25" i="37"/>
  <c r="H25" i="37"/>
  <c r="I25" i="37" s="1"/>
  <c r="F25" i="37"/>
  <c r="G25" i="37" s="1"/>
  <c r="M24" i="37"/>
  <c r="J24" i="37"/>
  <c r="K24" i="37" s="1"/>
  <c r="I24" i="37"/>
  <c r="H24" i="37"/>
  <c r="G24" i="37"/>
  <c r="F24" i="37"/>
  <c r="M23" i="37"/>
  <c r="J23" i="37"/>
  <c r="K23" i="37" s="1"/>
  <c r="I23" i="37"/>
  <c r="H23" i="37"/>
  <c r="F23" i="37"/>
  <c r="G23" i="37" s="1"/>
  <c r="M22" i="37"/>
  <c r="J22" i="37"/>
  <c r="K22" i="37" s="1"/>
  <c r="H22" i="37"/>
  <c r="I22" i="37" s="1"/>
  <c r="G22" i="37"/>
  <c r="F22" i="37"/>
  <c r="M21" i="37"/>
  <c r="J21" i="37"/>
  <c r="K21" i="37" s="1"/>
  <c r="H21" i="37"/>
  <c r="I21" i="37" s="1"/>
  <c r="G21" i="37"/>
  <c r="F21" i="37"/>
  <c r="M20" i="37"/>
  <c r="K20" i="37"/>
  <c r="J20" i="37"/>
  <c r="H20" i="37"/>
  <c r="I20" i="37" s="1"/>
  <c r="F20" i="37"/>
  <c r="G20" i="37" s="1"/>
  <c r="M19" i="37"/>
  <c r="J19" i="37"/>
  <c r="K19" i="37" s="1"/>
  <c r="H19" i="37"/>
  <c r="I19" i="37" s="1"/>
  <c r="F19" i="37"/>
  <c r="G19" i="37" s="1"/>
  <c r="M18" i="37"/>
  <c r="J18" i="37"/>
  <c r="K18" i="37" s="1"/>
  <c r="H18" i="37"/>
  <c r="I18" i="37" s="1"/>
  <c r="F18" i="37"/>
  <c r="G18" i="37" s="1"/>
  <c r="M17" i="37"/>
  <c r="J17" i="37"/>
  <c r="K17" i="37" s="1"/>
  <c r="H17" i="37"/>
  <c r="I17" i="37" s="1"/>
  <c r="F17" i="37"/>
  <c r="G17" i="37" s="1"/>
  <c r="J16" i="37"/>
  <c r="K16" i="37" s="1"/>
  <c r="I16" i="37"/>
  <c r="H16" i="37"/>
  <c r="G16" i="37"/>
  <c r="M16" i="37" s="1"/>
  <c r="F16" i="37"/>
  <c r="J15" i="37"/>
  <c r="K15" i="37" s="1"/>
  <c r="I15" i="37"/>
  <c r="H15" i="37"/>
  <c r="F15" i="37"/>
  <c r="G15" i="37" s="1"/>
  <c r="I11" i="37"/>
  <c r="I138" i="32"/>
  <c r="H138" i="32"/>
  <c r="P137" i="32"/>
  <c r="O137" i="32"/>
  <c r="N137" i="32"/>
  <c r="K137" i="32"/>
  <c r="J137" i="32"/>
  <c r="F137" i="32"/>
  <c r="L137" i="32" s="1"/>
  <c r="P136" i="32"/>
  <c r="O136" i="32"/>
  <c r="N136" i="32"/>
  <c r="K136" i="32"/>
  <c r="J136" i="32"/>
  <c r="F136" i="32"/>
  <c r="L136" i="32" s="1"/>
  <c r="P135" i="32"/>
  <c r="O135" i="32"/>
  <c r="N135" i="32"/>
  <c r="K135" i="32"/>
  <c r="M135" i="32" s="1"/>
  <c r="J135" i="32"/>
  <c r="F135" i="32"/>
  <c r="L135" i="32" s="1"/>
  <c r="P134" i="32"/>
  <c r="O134" i="32"/>
  <c r="N134" i="32"/>
  <c r="K134" i="32"/>
  <c r="M134" i="32" s="1"/>
  <c r="J134" i="32"/>
  <c r="F134" i="32"/>
  <c r="L134" i="32" s="1"/>
  <c r="S133" i="32"/>
  <c r="P133" i="32"/>
  <c r="O133" i="32"/>
  <c r="N133" i="32"/>
  <c r="J133" i="32"/>
  <c r="F133" i="32"/>
  <c r="L133" i="32" s="1"/>
  <c r="O132" i="32"/>
  <c r="N132" i="32"/>
  <c r="P132" i="32" s="1"/>
  <c r="J132" i="32"/>
  <c r="S132" i="32" s="1"/>
  <c r="F132" i="32"/>
  <c r="L132" i="32" s="1"/>
  <c r="O131" i="32"/>
  <c r="N131" i="32"/>
  <c r="P131" i="32" s="1"/>
  <c r="L131" i="32"/>
  <c r="K131" i="32"/>
  <c r="M131" i="32" s="1"/>
  <c r="J131" i="32"/>
  <c r="S131" i="32" s="1"/>
  <c r="F131" i="32"/>
  <c r="S130" i="32"/>
  <c r="O130" i="32"/>
  <c r="N130" i="32"/>
  <c r="P130" i="32" s="1"/>
  <c r="L130" i="32"/>
  <c r="K130" i="32"/>
  <c r="M130" i="32" s="1"/>
  <c r="J130" i="32"/>
  <c r="F130" i="32"/>
  <c r="P129" i="32"/>
  <c r="O129" i="32"/>
  <c r="N129" i="32"/>
  <c r="L129" i="32"/>
  <c r="J129" i="32"/>
  <c r="S129" i="32" s="1"/>
  <c r="F129" i="32"/>
  <c r="K129" i="32" s="1"/>
  <c r="M129" i="32" s="1"/>
  <c r="S128" i="32"/>
  <c r="O128" i="32"/>
  <c r="N128" i="32"/>
  <c r="P128" i="32" s="1"/>
  <c r="J128" i="32"/>
  <c r="F128" i="32"/>
  <c r="L128" i="32" s="1"/>
  <c r="O127" i="32"/>
  <c r="N127" i="32"/>
  <c r="P127" i="32" s="1"/>
  <c r="L127" i="32"/>
  <c r="J127" i="32"/>
  <c r="S127" i="32" s="1"/>
  <c r="F127" i="32"/>
  <c r="K127" i="32" s="1"/>
  <c r="M127" i="32" s="1"/>
  <c r="S126" i="32"/>
  <c r="P126" i="32"/>
  <c r="O126" i="32"/>
  <c r="N126" i="32"/>
  <c r="K126" i="32"/>
  <c r="J126" i="32"/>
  <c r="F126" i="32"/>
  <c r="L126" i="32" s="1"/>
  <c r="S125" i="32"/>
  <c r="P125" i="32"/>
  <c r="O125" i="32"/>
  <c r="N125" i="32"/>
  <c r="J125" i="32"/>
  <c r="F125" i="32"/>
  <c r="L125" i="32" s="1"/>
  <c r="O124" i="32"/>
  <c r="N124" i="32"/>
  <c r="P124" i="32" s="1"/>
  <c r="J124" i="32"/>
  <c r="S124" i="32" s="1"/>
  <c r="F124" i="32"/>
  <c r="L124" i="32" s="1"/>
  <c r="O123" i="32"/>
  <c r="N123" i="32"/>
  <c r="P123" i="32" s="1"/>
  <c r="L123" i="32"/>
  <c r="K123" i="32"/>
  <c r="M123" i="32" s="1"/>
  <c r="J123" i="32"/>
  <c r="S123" i="32" s="1"/>
  <c r="F123" i="32"/>
  <c r="S122" i="32"/>
  <c r="O122" i="32"/>
  <c r="N122" i="32"/>
  <c r="P122" i="32" s="1"/>
  <c r="L122" i="32"/>
  <c r="K122" i="32"/>
  <c r="M122" i="32" s="1"/>
  <c r="J122" i="32"/>
  <c r="F122" i="32"/>
  <c r="P121" i="32"/>
  <c r="O121" i="32"/>
  <c r="N121" i="32"/>
  <c r="L121" i="32"/>
  <c r="J121" i="32"/>
  <c r="S121" i="32" s="1"/>
  <c r="F121" i="32"/>
  <c r="K121" i="32" s="1"/>
  <c r="M121" i="32" s="1"/>
  <c r="S120" i="32"/>
  <c r="O120" i="32"/>
  <c r="N120" i="32"/>
  <c r="P120" i="32" s="1"/>
  <c r="J120" i="32"/>
  <c r="F120" i="32"/>
  <c r="L120" i="32" s="1"/>
  <c r="O119" i="32"/>
  <c r="N119" i="32"/>
  <c r="P119" i="32" s="1"/>
  <c r="L119" i="32"/>
  <c r="J119" i="32"/>
  <c r="S119" i="32" s="1"/>
  <c r="F119" i="32"/>
  <c r="K119" i="32" s="1"/>
  <c r="M119" i="32" s="1"/>
  <c r="S118" i="32"/>
  <c r="P118" i="32"/>
  <c r="O118" i="32"/>
  <c r="N118" i="32"/>
  <c r="K118" i="32"/>
  <c r="J118" i="32"/>
  <c r="F118" i="32"/>
  <c r="L118" i="32" s="1"/>
  <c r="S117" i="32"/>
  <c r="P117" i="32"/>
  <c r="O117" i="32"/>
  <c r="N117" i="32"/>
  <c r="J117" i="32"/>
  <c r="F117" i="32"/>
  <c r="L117" i="32" s="1"/>
  <c r="O116" i="32"/>
  <c r="N116" i="32"/>
  <c r="P116" i="32" s="1"/>
  <c r="J116" i="32"/>
  <c r="S116" i="32" s="1"/>
  <c r="F116" i="32"/>
  <c r="L116" i="32" s="1"/>
  <c r="O115" i="32"/>
  <c r="N115" i="32"/>
  <c r="P115" i="32" s="1"/>
  <c r="L115" i="32"/>
  <c r="K115" i="32"/>
  <c r="M115" i="32" s="1"/>
  <c r="J115" i="32"/>
  <c r="S115" i="32" s="1"/>
  <c r="F115" i="32"/>
  <c r="O114" i="32"/>
  <c r="N114" i="32"/>
  <c r="P114" i="32" s="1"/>
  <c r="L114" i="32"/>
  <c r="K114" i="32"/>
  <c r="M114" i="32" s="1"/>
  <c r="J114" i="32"/>
  <c r="F114" i="32"/>
  <c r="O113" i="32"/>
  <c r="N113" i="32"/>
  <c r="P113" i="32" s="1"/>
  <c r="L113" i="32"/>
  <c r="K113" i="32"/>
  <c r="M113" i="32" s="1"/>
  <c r="J113" i="32"/>
  <c r="F113" i="32"/>
  <c r="O112" i="32"/>
  <c r="N112" i="32"/>
  <c r="P112" i="32" s="1"/>
  <c r="L112" i="32"/>
  <c r="K112" i="32"/>
  <c r="M112" i="32" s="1"/>
  <c r="J112" i="32"/>
  <c r="F112" i="32"/>
  <c r="S111" i="32"/>
  <c r="O111" i="32"/>
  <c r="N111" i="32"/>
  <c r="P111" i="32" s="1"/>
  <c r="L111" i="32"/>
  <c r="K111" i="32"/>
  <c r="M111" i="32" s="1"/>
  <c r="J111" i="32"/>
  <c r="F111" i="32"/>
  <c r="P110" i="32"/>
  <c r="O110" i="32"/>
  <c r="N110" i="32"/>
  <c r="L110" i="32"/>
  <c r="J110" i="32"/>
  <c r="S110" i="32" s="1"/>
  <c r="F110" i="32"/>
  <c r="K110" i="32" s="1"/>
  <c r="M110" i="32" s="1"/>
  <c r="S109" i="32"/>
  <c r="O109" i="32"/>
  <c r="N109" i="32"/>
  <c r="P109" i="32" s="1"/>
  <c r="J109" i="32"/>
  <c r="F109" i="32"/>
  <c r="L109" i="32" s="1"/>
  <c r="O108" i="32"/>
  <c r="N108" i="32"/>
  <c r="P108" i="32" s="1"/>
  <c r="L108" i="32"/>
  <c r="J108" i="32"/>
  <c r="S108" i="32" s="1"/>
  <c r="F108" i="32"/>
  <c r="K108" i="32" s="1"/>
  <c r="M108" i="32" s="1"/>
  <c r="S107" i="32"/>
  <c r="P107" i="32"/>
  <c r="O107" i="32"/>
  <c r="N107" i="32"/>
  <c r="K107" i="32"/>
  <c r="J107" i="32"/>
  <c r="F107" i="32"/>
  <c r="L107" i="32" s="1"/>
  <c r="S106" i="32"/>
  <c r="P106" i="32"/>
  <c r="O106" i="32"/>
  <c r="N106" i="32"/>
  <c r="J106" i="32"/>
  <c r="F106" i="32"/>
  <c r="L106" i="32" s="1"/>
  <c r="P105" i="32"/>
  <c r="O105" i="32"/>
  <c r="N105" i="32"/>
  <c r="J105" i="32"/>
  <c r="F105" i="32"/>
  <c r="L105" i="32" s="1"/>
  <c r="P104" i="32"/>
  <c r="O104" i="32"/>
  <c r="N104" i="32"/>
  <c r="J104" i="32"/>
  <c r="F104" i="32"/>
  <c r="L104" i="32" s="1"/>
  <c r="P103" i="32"/>
  <c r="O103" i="32"/>
  <c r="N103" i="32"/>
  <c r="J103" i="32"/>
  <c r="F103" i="32"/>
  <c r="L103" i="32" s="1"/>
  <c r="O102" i="32"/>
  <c r="N102" i="32"/>
  <c r="P102" i="32" s="1"/>
  <c r="J102" i="32"/>
  <c r="S102" i="32" s="1"/>
  <c r="F102" i="32"/>
  <c r="L102" i="32" s="1"/>
  <c r="O101" i="32"/>
  <c r="N101" i="32"/>
  <c r="P101" i="32" s="1"/>
  <c r="L101" i="32"/>
  <c r="K101" i="32"/>
  <c r="M101" i="32" s="1"/>
  <c r="J101" i="32"/>
  <c r="S101" i="32" s="1"/>
  <c r="F101" i="32"/>
  <c r="S100" i="32"/>
  <c r="O100" i="32"/>
  <c r="N100" i="32"/>
  <c r="P100" i="32" s="1"/>
  <c r="L100" i="32"/>
  <c r="K100" i="32"/>
  <c r="M100" i="32" s="1"/>
  <c r="J100" i="32"/>
  <c r="F100" i="32"/>
  <c r="P99" i="32"/>
  <c r="O99" i="32"/>
  <c r="N99" i="32"/>
  <c r="L99" i="32"/>
  <c r="J99" i="32"/>
  <c r="S99" i="32" s="1"/>
  <c r="F99" i="32"/>
  <c r="K99" i="32" s="1"/>
  <c r="M99" i="32" s="1"/>
  <c r="S98" i="32"/>
  <c r="O98" i="32"/>
  <c r="N98" i="32"/>
  <c r="P98" i="32" s="1"/>
  <c r="J98" i="32"/>
  <c r="F98" i="32"/>
  <c r="L98" i="32" s="1"/>
  <c r="O97" i="32"/>
  <c r="N97" i="32"/>
  <c r="P97" i="32" s="1"/>
  <c r="L97" i="32"/>
  <c r="J97" i="32"/>
  <c r="S97" i="32" s="1"/>
  <c r="F97" i="32"/>
  <c r="K97" i="32" s="1"/>
  <c r="M97" i="32" s="1"/>
  <c r="S96" i="32"/>
  <c r="P96" i="32"/>
  <c r="O96" i="32"/>
  <c r="N96" i="32"/>
  <c r="K96" i="32"/>
  <c r="M96" i="32" s="1"/>
  <c r="J96" i="32"/>
  <c r="F96" i="32"/>
  <c r="L96" i="32" s="1"/>
  <c r="P95" i="32"/>
  <c r="O95" i="32"/>
  <c r="N95" i="32"/>
  <c r="K95" i="32"/>
  <c r="J95" i="32"/>
  <c r="F95" i="32"/>
  <c r="L95" i="32" s="1"/>
  <c r="P94" i="32"/>
  <c r="O94" i="32"/>
  <c r="N94" i="32"/>
  <c r="K94" i="32"/>
  <c r="J94" i="32"/>
  <c r="F94" i="32"/>
  <c r="L94" i="32" s="1"/>
  <c r="P93" i="32"/>
  <c r="O93" i="32"/>
  <c r="N93" i="32"/>
  <c r="K93" i="32"/>
  <c r="J93" i="32"/>
  <c r="F93" i="32"/>
  <c r="L93" i="32" s="1"/>
  <c r="P92" i="32"/>
  <c r="O92" i="32"/>
  <c r="N92" i="32"/>
  <c r="K92" i="32"/>
  <c r="M92" i="32" s="1"/>
  <c r="J92" i="32"/>
  <c r="F92" i="32"/>
  <c r="L92" i="32" s="1"/>
  <c r="P91" i="32"/>
  <c r="O91" i="32"/>
  <c r="N91" i="32"/>
  <c r="K91" i="32"/>
  <c r="J91" i="32"/>
  <c r="F91" i="32"/>
  <c r="L91" i="32" s="1"/>
  <c r="P90" i="32"/>
  <c r="O90" i="32"/>
  <c r="N90" i="32"/>
  <c r="K90" i="32"/>
  <c r="J90" i="32"/>
  <c r="F90" i="32"/>
  <c r="L90" i="32" s="1"/>
  <c r="S89" i="32"/>
  <c r="P89" i="32"/>
  <c r="O89" i="32"/>
  <c r="N89" i="32"/>
  <c r="J89" i="32"/>
  <c r="F89" i="32"/>
  <c r="L89" i="32" s="1"/>
  <c r="O88" i="32"/>
  <c r="N88" i="32"/>
  <c r="P88" i="32" s="1"/>
  <c r="J88" i="32"/>
  <c r="S88" i="32" s="1"/>
  <c r="F88" i="32"/>
  <c r="L88" i="32" s="1"/>
  <c r="O87" i="32"/>
  <c r="N87" i="32"/>
  <c r="P87" i="32" s="1"/>
  <c r="L87" i="32"/>
  <c r="K87" i="32"/>
  <c r="M87" i="32" s="1"/>
  <c r="J87" i="32"/>
  <c r="S87" i="32" s="1"/>
  <c r="F87" i="32"/>
  <c r="S86" i="32"/>
  <c r="O86" i="32"/>
  <c r="N86" i="32"/>
  <c r="P86" i="32" s="1"/>
  <c r="L86" i="32"/>
  <c r="K86" i="32"/>
  <c r="M86" i="32" s="1"/>
  <c r="J86" i="32"/>
  <c r="F86" i="32"/>
  <c r="P85" i="32"/>
  <c r="O85" i="32"/>
  <c r="N85" i="32"/>
  <c r="L85" i="32"/>
  <c r="J85" i="32"/>
  <c r="S85" i="32" s="1"/>
  <c r="F85" i="32"/>
  <c r="K85" i="32" s="1"/>
  <c r="M85" i="32" s="1"/>
  <c r="S84" i="32"/>
  <c r="O84" i="32"/>
  <c r="N84" i="32"/>
  <c r="P84" i="32" s="1"/>
  <c r="J84" i="32"/>
  <c r="F84" i="32"/>
  <c r="L84" i="32" s="1"/>
  <c r="O83" i="32"/>
  <c r="N83" i="32"/>
  <c r="P83" i="32" s="1"/>
  <c r="L83" i="32"/>
  <c r="J83" i="32"/>
  <c r="S83" i="32" s="1"/>
  <c r="F83" i="32"/>
  <c r="K83" i="32" s="1"/>
  <c r="M83" i="32" s="1"/>
  <c r="T82" i="32"/>
  <c r="S82" i="32"/>
  <c r="P82" i="32"/>
  <c r="O82" i="32"/>
  <c r="N82" i="32"/>
  <c r="J82" i="32"/>
  <c r="F82" i="32"/>
  <c r="L82" i="32" s="1"/>
  <c r="O81" i="32"/>
  <c r="N81" i="32"/>
  <c r="P81" i="32" s="1"/>
  <c r="J81" i="32"/>
  <c r="S81" i="32" s="1"/>
  <c r="F81" i="32"/>
  <c r="L81" i="32" s="1"/>
  <c r="O80" i="32"/>
  <c r="N80" i="32"/>
  <c r="P80" i="32" s="1"/>
  <c r="L80" i="32"/>
  <c r="K80" i="32"/>
  <c r="M80" i="32" s="1"/>
  <c r="J80" i="32"/>
  <c r="S80" i="32" s="1"/>
  <c r="F80" i="32"/>
  <c r="S79" i="32"/>
  <c r="O79" i="32"/>
  <c r="N79" i="32"/>
  <c r="P79" i="32" s="1"/>
  <c r="L79" i="32"/>
  <c r="K79" i="32"/>
  <c r="M79" i="32" s="1"/>
  <c r="J79" i="32"/>
  <c r="F79" i="32"/>
  <c r="P78" i="32"/>
  <c r="O78" i="32"/>
  <c r="N78" i="32"/>
  <c r="L78" i="32"/>
  <c r="J78" i="32"/>
  <c r="S78" i="32" s="1"/>
  <c r="F78" i="32"/>
  <c r="K78" i="32" s="1"/>
  <c r="M78" i="32" s="1"/>
  <c r="S77" i="32"/>
  <c r="O77" i="32"/>
  <c r="N77" i="32"/>
  <c r="P77" i="32" s="1"/>
  <c r="J77" i="32"/>
  <c r="F77" i="32"/>
  <c r="L77" i="32" s="1"/>
  <c r="O76" i="32"/>
  <c r="N76" i="32"/>
  <c r="P76" i="32" s="1"/>
  <c r="L76" i="32"/>
  <c r="J76" i="32"/>
  <c r="S76" i="32" s="1"/>
  <c r="F76" i="32"/>
  <c r="K76" i="32" s="1"/>
  <c r="M76" i="32" s="1"/>
  <c r="S75" i="32"/>
  <c r="P75" i="32"/>
  <c r="O75" i="32"/>
  <c r="N75" i="32"/>
  <c r="K75" i="32"/>
  <c r="J75" i="32"/>
  <c r="F75" i="32"/>
  <c r="L75" i="32" s="1"/>
  <c r="S74" i="32"/>
  <c r="P74" i="32"/>
  <c r="O74" i="32"/>
  <c r="N74" i="32"/>
  <c r="J74" i="32"/>
  <c r="F74" i="32"/>
  <c r="L74" i="32" s="1"/>
  <c r="O73" i="32"/>
  <c r="N73" i="32"/>
  <c r="P73" i="32" s="1"/>
  <c r="J73" i="32"/>
  <c r="S73" i="32" s="1"/>
  <c r="F73" i="32"/>
  <c r="L73" i="32" s="1"/>
  <c r="O72" i="32"/>
  <c r="N72" i="32"/>
  <c r="P72" i="32" s="1"/>
  <c r="L72" i="32"/>
  <c r="K72" i="32"/>
  <c r="M72" i="32" s="1"/>
  <c r="J72" i="32"/>
  <c r="S72" i="32" s="1"/>
  <c r="F72" i="32"/>
  <c r="S71" i="32"/>
  <c r="O71" i="32"/>
  <c r="N71" i="32"/>
  <c r="P71" i="32" s="1"/>
  <c r="L71" i="32"/>
  <c r="K71" i="32"/>
  <c r="M71" i="32" s="1"/>
  <c r="J71" i="32"/>
  <c r="F71" i="32"/>
  <c r="P70" i="32"/>
  <c r="O70" i="32"/>
  <c r="N70" i="32"/>
  <c r="L70" i="32"/>
  <c r="J70" i="32"/>
  <c r="S70" i="32" s="1"/>
  <c r="F70" i="32"/>
  <c r="K70" i="32" s="1"/>
  <c r="M70" i="32" s="1"/>
  <c r="S69" i="32"/>
  <c r="O69" i="32"/>
  <c r="N69" i="32"/>
  <c r="P69" i="32" s="1"/>
  <c r="J69" i="32"/>
  <c r="F69" i="32"/>
  <c r="L69" i="32" s="1"/>
  <c r="O68" i="32"/>
  <c r="N68" i="32"/>
  <c r="P68" i="32" s="1"/>
  <c r="L68" i="32"/>
  <c r="J68" i="32"/>
  <c r="S68" i="32" s="1"/>
  <c r="F68" i="32"/>
  <c r="K68" i="32" s="1"/>
  <c r="M68" i="32" s="1"/>
  <c r="S67" i="32"/>
  <c r="P67" i="32"/>
  <c r="O67" i="32"/>
  <c r="N67" i="32"/>
  <c r="K67" i="32"/>
  <c r="M67" i="32" s="1"/>
  <c r="J67" i="32"/>
  <c r="F67" i="32"/>
  <c r="L67" i="32" s="1"/>
  <c r="S66" i="32"/>
  <c r="P66" i="32"/>
  <c r="O66" i="32"/>
  <c r="N66" i="32"/>
  <c r="J66" i="32"/>
  <c r="F66" i="32"/>
  <c r="L66" i="32" s="1"/>
  <c r="O65" i="32"/>
  <c r="N65" i="32"/>
  <c r="P65" i="32" s="1"/>
  <c r="J65" i="32"/>
  <c r="S65" i="32" s="1"/>
  <c r="F65" i="32"/>
  <c r="L65" i="32" s="1"/>
  <c r="O64" i="32"/>
  <c r="N64" i="32"/>
  <c r="P64" i="32" s="1"/>
  <c r="L64" i="32"/>
  <c r="K64" i="32"/>
  <c r="M64" i="32" s="1"/>
  <c r="J64" i="32"/>
  <c r="S64" i="32" s="1"/>
  <c r="F64" i="32"/>
  <c r="S63" i="32"/>
  <c r="O63" i="32"/>
  <c r="N63" i="32"/>
  <c r="P63" i="32" s="1"/>
  <c r="L63" i="32"/>
  <c r="K63" i="32"/>
  <c r="M63" i="32" s="1"/>
  <c r="J63" i="32"/>
  <c r="F63" i="32"/>
  <c r="P62" i="32"/>
  <c r="O62" i="32"/>
  <c r="N62" i="32"/>
  <c r="L62" i="32"/>
  <c r="J62" i="32"/>
  <c r="S62" i="32" s="1"/>
  <c r="F62" i="32"/>
  <c r="K62" i="32" s="1"/>
  <c r="M62" i="32" s="1"/>
  <c r="S61" i="32"/>
  <c r="O61" i="32"/>
  <c r="N61" i="32"/>
  <c r="P61" i="32" s="1"/>
  <c r="J61" i="32"/>
  <c r="F61" i="32"/>
  <c r="L61" i="32" s="1"/>
  <c r="O60" i="32"/>
  <c r="N60" i="32"/>
  <c r="P60" i="32" s="1"/>
  <c r="L60" i="32"/>
  <c r="J60" i="32"/>
  <c r="S60" i="32" s="1"/>
  <c r="F60" i="32"/>
  <c r="K60" i="32" s="1"/>
  <c r="M60" i="32" s="1"/>
  <c r="S59" i="32"/>
  <c r="P59" i="32"/>
  <c r="O59" i="32"/>
  <c r="N59" i="32"/>
  <c r="K59" i="32"/>
  <c r="J59" i="32"/>
  <c r="F59" i="32"/>
  <c r="L59" i="32" s="1"/>
  <c r="S58" i="32"/>
  <c r="P58" i="32"/>
  <c r="O58" i="32"/>
  <c r="N58" i="32"/>
  <c r="J58" i="32"/>
  <c r="F58" i="32"/>
  <c r="L58" i="32" s="1"/>
  <c r="O57" i="32"/>
  <c r="N57" i="32"/>
  <c r="P57" i="32" s="1"/>
  <c r="J57" i="32"/>
  <c r="S57" i="32" s="1"/>
  <c r="F57" i="32"/>
  <c r="L57" i="32" s="1"/>
  <c r="O56" i="32"/>
  <c r="N56" i="32"/>
  <c r="P56" i="32" s="1"/>
  <c r="L56" i="32"/>
  <c r="K56" i="32"/>
  <c r="M56" i="32" s="1"/>
  <c r="J56" i="32"/>
  <c r="S56" i="32" s="1"/>
  <c r="F56" i="32"/>
  <c r="O55" i="32"/>
  <c r="N55" i="32"/>
  <c r="P55" i="32" s="1"/>
  <c r="L55" i="32"/>
  <c r="K55" i="32"/>
  <c r="M55" i="32" s="1"/>
  <c r="J55" i="32"/>
  <c r="F55" i="32"/>
  <c r="O54" i="32"/>
  <c r="N54" i="32"/>
  <c r="P54" i="32" s="1"/>
  <c r="L54" i="32"/>
  <c r="K54" i="32"/>
  <c r="M54" i="32" s="1"/>
  <c r="J54" i="32"/>
  <c r="F54" i="32"/>
  <c r="O53" i="32"/>
  <c r="N53" i="32"/>
  <c r="P53" i="32" s="1"/>
  <c r="L53" i="32"/>
  <c r="K53" i="32"/>
  <c r="M53" i="32" s="1"/>
  <c r="J53" i="32"/>
  <c r="F53" i="32"/>
  <c r="O52" i="32"/>
  <c r="N52" i="32"/>
  <c r="P52" i="32" s="1"/>
  <c r="L52" i="32"/>
  <c r="K52" i="32"/>
  <c r="M52" i="32" s="1"/>
  <c r="J52" i="32"/>
  <c r="F52" i="32"/>
  <c r="O51" i="32"/>
  <c r="N51" i="32"/>
  <c r="P51" i="32" s="1"/>
  <c r="L51" i="32"/>
  <c r="K51" i="32"/>
  <c r="M51" i="32" s="1"/>
  <c r="J51" i="32"/>
  <c r="F51" i="32"/>
  <c r="O50" i="32"/>
  <c r="N50" i="32"/>
  <c r="P50" i="32" s="1"/>
  <c r="L50" i="32"/>
  <c r="K50" i="32"/>
  <c r="M50" i="32" s="1"/>
  <c r="J50" i="32"/>
  <c r="F50" i="32"/>
  <c r="S49" i="32"/>
  <c r="O49" i="32"/>
  <c r="N49" i="32"/>
  <c r="P49" i="32" s="1"/>
  <c r="L49" i="32"/>
  <c r="K49" i="32"/>
  <c r="M49" i="32" s="1"/>
  <c r="J49" i="32"/>
  <c r="F49" i="32"/>
  <c r="P48" i="32"/>
  <c r="O48" i="32"/>
  <c r="N48" i="32"/>
  <c r="L48" i="32"/>
  <c r="J48" i="32"/>
  <c r="S48" i="32" s="1"/>
  <c r="F48" i="32"/>
  <c r="K48" i="32" s="1"/>
  <c r="M48" i="32" s="1"/>
  <c r="S47" i="32"/>
  <c r="O47" i="32"/>
  <c r="N47" i="32"/>
  <c r="P47" i="32" s="1"/>
  <c r="J47" i="32"/>
  <c r="F47" i="32"/>
  <c r="L47" i="32" s="1"/>
  <c r="O46" i="32"/>
  <c r="N46" i="32"/>
  <c r="P46" i="32" s="1"/>
  <c r="L46" i="32"/>
  <c r="K46" i="32"/>
  <c r="M46" i="32" s="1"/>
  <c r="J46" i="32"/>
  <c r="S46" i="32" s="1"/>
  <c r="F46" i="32"/>
  <c r="S45" i="32"/>
  <c r="P45" i="32"/>
  <c r="O45" i="32"/>
  <c r="N45" i="32"/>
  <c r="K45" i="32"/>
  <c r="M45" i="32" s="1"/>
  <c r="J45" i="32"/>
  <c r="F45" i="32"/>
  <c r="L45" i="32" s="1"/>
  <c r="S44" i="32"/>
  <c r="P44" i="32"/>
  <c r="O44" i="32"/>
  <c r="N44" i="32"/>
  <c r="J44" i="32"/>
  <c r="F44" i="32"/>
  <c r="L44" i="32" s="1"/>
  <c r="O43" i="32"/>
  <c r="N43" i="32"/>
  <c r="P43" i="32" s="1"/>
  <c r="J43" i="32"/>
  <c r="S43" i="32" s="1"/>
  <c r="F43" i="32"/>
  <c r="L43" i="32" s="1"/>
  <c r="O42" i="32"/>
  <c r="N42" i="32"/>
  <c r="P42" i="32" s="1"/>
  <c r="L42" i="32"/>
  <c r="K42" i="32"/>
  <c r="M42" i="32" s="1"/>
  <c r="J42" i="32"/>
  <c r="S42" i="32" s="1"/>
  <c r="F42" i="32"/>
  <c r="S41" i="32"/>
  <c r="O41" i="32"/>
  <c r="P41" i="32" s="1"/>
  <c r="N41" i="32"/>
  <c r="L41" i="32"/>
  <c r="K41" i="32"/>
  <c r="M41" i="32" s="1"/>
  <c r="J41" i="32"/>
  <c r="F41" i="32"/>
  <c r="O40" i="32"/>
  <c r="N40" i="32"/>
  <c r="L40" i="32"/>
  <c r="J40" i="32"/>
  <c r="S40" i="32" s="1"/>
  <c r="F40" i="32"/>
  <c r="K40" i="32" s="1"/>
  <c r="S39" i="32"/>
  <c r="O39" i="32"/>
  <c r="N39" i="32"/>
  <c r="P39" i="32" s="1"/>
  <c r="J39" i="32"/>
  <c r="F39" i="32"/>
  <c r="L39" i="32" s="1"/>
  <c r="O38" i="32"/>
  <c r="N38" i="32"/>
  <c r="P38" i="32" s="1"/>
  <c r="L38" i="32"/>
  <c r="K38" i="32"/>
  <c r="M38" i="32" s="1"/>
  <c r="J38" i="32"/>
  <c r="S38" i="32" s="1"/>
  <c r="F38" i="32"/>
  <c r="S37" i="32"/>
  <c r="P37" i="32"/>
  <c r="O37" i="32"/>
  <c r="N37" i="32"/>
  <c r="K37" i="32"/>
  <c r="M37" i="32" s="1"/>
  <c r="J37" i="32"/>
  <c r="F37" i="32"/>
  <c r="L37" i="32" s="1"/>
  <c r="S36" i="32"/>
  <c r="P36" i="32"/>
  <c r="O36" i="32"/>
  <c r="N36" i="32"/>
  <c r="J36" i="32"/>
  <c r="F36" i="32"/>
  <c r="L36" i="32" s="1"/>
  <c r="O35" i="32"/>
  <c r="N35" i="32"/>
  <c r="P35" i="32" s="1"/>
  <c r="J35" i="32"/>
  <c r="S35" i="32" s="1"/>
  <c r="F35" i="32"/>
  <c r="L35" i="32" s="1"/>
  <c r="O34" i="32"/>
  <c r="N34" i="32"/>
  <c r="P34" i="32" s="1"/>
  <c r="L34" i="32"/>
  <c r="K34" i="32"/>
  <c r="M34" i="32" s="1"/>
  <c r="J34" i="32"/>
  <c r="S34" i="32" s="1"/>
  <c r="F34" i="32"/>
  <c r="O33" i="32"/>
  <c r="N33" i="32"/>
  <c r="P33" i="32" s="1"/>
  <c r="L33" i="32"/>
  <c r="K33" i="32"/>
  <c r="M33" i="32" s="1"/>
  <c r="J33" i="32"/>
  <c r="F33" i="32"/>
  <c r="O32" i="32"/>
  <c r="N32" i="32"/>
  <c r="P32" i="32" s="1"/>
  <c r="L32" i="32"/>
  <c r="K32" i="32"/>
  <c r="M32" i="32" s="1"/>
  <c r="J32" i="32"/>
  <c r="F32" i="32"/>
  <c r="O31" i="32"/>
  <c r="N31" i="32"/>
  <c r="P31" i="32" s="1"/>
  <c r="L31" i="32"/>
  <c r="K31" i="32"/>
  <c r="M31" i="32" s="1"/>
  <c r="J31" i="32"/>
  <c r="F31" i="32"/>
  <c r="O30" i="32"/>
  <c r="N30" i="32"/>
  <c r="P30" i="32" s="1"/>
  <c r="L30" i="32"/>
  <c r="K30" i="32"/>
  <c r="M30" i="32" s="1"/>
  <c r="J30" i="32"/>
  <c r="F30" i="32"/>
  <c r="O29" i="32"/>
  <c r="N29" i="32"/>
  <c r="P29" i="32" s="1"/>
  <c r="L29" i="32"/>
  <c r="K29" i="32"/>
  <c r="M29" i="32" s="1"/>
  <c r="J29" i="32"/>
  <c r="F29" i="32"/>
  <c r="O28" i="32"/>
  <c r="N28" i="32"/>
  <c r="P28" i="32" s="1"/>
  <c r="L28" i="32"/>
  <c r="K28" i="32"/>
  <c r="M28" i="32" s="1"/>
  <c r="J28" i="32"/>
  <c r="F28" i="32"/>
  <c r="S27" i="32"/>
  <c r="O27" i="32"/>
  <c r="P27" i="32" s="1"/>
  <c r="N27" i="32"/>
  <c r="L27" i="32"/>
  <c r="K27" i="32"/>
  <c r="M27" i="32" s="1"/>
  <c r="J27" i="32"/>
  <c r="F27" i="32"/>
  <c r="P26" i="32"/>
  <c r="O26" i="32"/>
  <c r="N26" i="32"/>
  <c r="L26" i="32"/>
  <c r="J26" i="32"/>
  <c r="S26" i="32" s="1"/>
  <c r="F26" i="32"/>
  <c r="K26" i="32" s="1"/>
  <c r="M26" i="32" s="1"/>
  <c r="S25" i="32"/>
  <c r="O25" i="32"/>
  <c r="N25" i="32"/>
  <c r="P25" i="32" s="1"/>
  <c r="J25" i="32"/>
  <c r="F25" i="32"/>
  <c r="L25" i="32" s="1"/>
  <c r="O24" i="32"/>
  <c r="N24" i="32"/>
  <c r="P24" i="32" s="1"/>
  <c r="L24" i="32"/>
  <c r="K24" i="32"/>
  <c r="M24" i="32" s="1"/>
  <c r="J24" i="32"/>
  <c r="S24" i="32" s="1"/>
  <c r="F24" i="32"/>
  <c r="S23" i="32"/>
  <c r="P23" i="32"/>
  <c r="O23" i="32"/>
  <c r="N23" i="32"/>
  <c r="K23" i="32"/>
  <c r="M23" i="32" s="1"/>
  <c r="J23" i="32"/>
  <c r="F23" i="32"/>
  <c r="L23" i="32" s="1"/>
  <c r="S22" i="32"/>
  <c r="P22" i="32"/>
  <c r="O22" i="32"/>
  <c r="N22" i="32"/>
  <c r="J22" i="32"/>
  <c r="F22" i="32"/>
  <c r="L22" i="32" s="1"/>
  <c r="O21" i="32"/>
  <c r="N21" i="32"/>
  <c r="P21" i="32" s="1"/>
  <c r="J21" i="32"/>
  <c r="S21" i="32" s="1"/>
  <c r="F21" i="32"/>
  <c r="L21" i="32" s="1"/>
  <c r="O20" i="32"/>
  <c r="N20" i="32"/>
  <c r="P20" i="32" s="1"/>
  <c r="L20" i="32"/>
  <c r="K20" i="32"/>
  <c r="M20" i="32" s="1"/>
  <c r="J20" i="32"/>
  <c r="S20" i="32" s="1"/>
  <c r="F20" i="32"/>
  <c r="S19" i="32"/>
  <c r="O19" i="32"/>
  <c r="P19" i="32" s="1"/>
  <c r="N19" i="32"/>
  <c r="L19" i="32"/>
  <c r="K19" i="32"/>
  <c r="M19" i="32" s="1"/>
  <c r="J19" i="32"/>
  <c r="F19" i="32"/>
  <c r="P18" i="32"/>
  <c r="O18" i="32"/>
  <c r="N18" i="32"/>
  <c r="L18" i="32"/>
  <c r="J18" i="32"/>
  <c r="S18" i="32" s="1"/>
  <c r="F18" i="32"/>
  <c r="K18" i="32" s="1"/>
  <c r="M18" i="32" s="1"/>
  <c r="S17" i="32"/>
  <c r="O17" i="32"/>
  <c r="N17" i="32"/>
  <c r="P17" i="32" s="1"/>
  <c r="J17" i="32"/>
  <c r="F17" i="32"/>
  <c r="L17" i="32" s="1"/>
  <c r="O16" i="32"/>
  <c r="O138" i="32" s="1"/>
  <c r="N16" i="32"/>
  <c r="P16" i="32" s="1"/>
  <c r="L16" i="32"/>
  <c r="K16" i="32"/>
  <c r="M16" i="32" s="1"/>
  <c r="J16" i="32"/>
  <c r="S16" i="32" s="1"/>
  <c r="F16" i="32"/>
  <c r="S15" i="32"/>
  <c r="P15" i="32"/>
  <c r="O15" i="32"/>
  <c r="N15" i="32"/>
  <c r="K15" i="32"/>
  <c r="J15" i="32"/>
  <c r="F15" i="32"/>
  <c r="L15" i="32" s="1"/>
  <c r="O14" i="32"/>
  <c r="N14" i="32"/>
  <c r="P14" i="32" s="1"/>
  <c r="J14" i="32"/>
  <c r="S14" i="32" s="1"/>
  <c r="F14" i="32"/>
  <c r="L14" i="32" s="1"/>
  <c r="I138" i="29"/>
  <c r="H138" i="29"/>
  <c r="P137" i="29"/>
  <c r="O137" i="29"/>
  <c r="N137" i="29"/>
  <c r="L137" i="29"/>
  <c r="J137" i="29"/>
  <c r="F137" i="29"/>
  <c r="K137" i="29" s="1"/>
  <c r="M137" i="29" s="1"/>
  <c r="P136" i="29"/>
  <c r="O136" i="29"/>
  <c r="N136" i="29"/>
  <c r="L136" i="29"/>
  <c r="J136" i="29"/>
  <c r="F136" i="29"/>
  <c r="K136" i="29" s="1"/>
  <c r="M136" i="29" s="1"/>
  <c r="P135" i="29"/>
  <c r="O135" i="29"/>
  <c r="N135" i="29"/>
  <c r="L135" i="29"/>
  <c r="J135" i="29"/>
  <c r="F135" i="29"/>
  <c r="K135" i="29" s="1"/>
  <c r="M135" i="29" s="1"/>
  <c r="P134" i="29"/>
  <c r="O134" i="29"/>
  <c r="N134" i="29"/>
  <c r="L134" i="29"/>
  <c r="J134" i="29"/>
  <c r="F134" i="29"/>
  <c r="K134" i="29" s="1"/>
  <c r="M134" i="29" s="1"/>
  <c r="S133" i="29"/>
  <c r="O133" i="29"/>
  <c r="P133" i="29" s="1"/>
  <c r="N133" i="29"/>
  <c r="J133" i="29"/>
  <c r="F133" i="29"/>
  <c r="L133" i="29" s="1"/>
  <c r="P132" i="29"/>
  <c r="O132" i="29"/>
  <c r="N132" i="29"/>
  <c r="L132" i="29"/>
  <c r="J132" i="29"/>
  <c r="S132" i="29" s="1"/>
  <c r="F132" i="29"/>
  <c r="K132" i="29" s="1"/>
  <c r="M132" i="29" s="1"/>
  <c r="S131" i="29"/>
  <c r="O131" i="29"/>
  <c r="P131" i="29" s="1"/>
  <c r="N131" i="29"/>
  <c r="K131" i="29"/>
  <c r="M131" i="29" s="1"/>
  <c r="J131" i="29"/>
  <c r="F131" i="29"/>
  <c r="L131" i="29" s="1"/>
  <c r="O130" i="29"/>
  <c r="N130" i="29"/>
  <c r="P130" i="29" s="1"/>
  <c r="L130" i="29"/>
  <c r="K130" i="29"/>
  <c r="M130" i="29" s="1"/>
  <c r="J130" i="29"/>
  <c r="S130" i="29" s="1"/>
  <c r="F130" i="29"/>
  <c r="S129" i="29"/>
  <c r="O129" i="29"/>
  <c r="N129" i="29"/>
  <c r="P129" i="29" s="1"/>
  <c r="K129" i="29"/>
  <c r="J129" i="29"/>
  <c r="F129" i="29"/>
  <c r="L129" i="29" s="1"/>
  <c r="M129" i="29" s="1"/>
  <c r="O128" i="29"/>
  <c r="N128" i="29"/>
  <c r="P128" i="29" s="1"/>
  <c r="L128" i="29"/>
  <c r="M128" i="29" s="1"/>
  <c r="K128" i="29"/>
  <c r="J128" i="29"/>
  <c r="S128" i="29" s="1"/>
  <c r="F128" i="29"/>
  <c r="S127" i="29"/>
  <c r="O127" i="29"/>
  <c r="N127" i="29"/>
  <c r="P127" i="29" s="1"/>
  <c r="J127" i="29"/>
  <c r="F127" i="29"/>
  <c r="L127" i="29" s="1"/>
  <c r="P126" i="29"/>
  <c r="O126" i="29"/>
  <c r="N126" i="29"/>
  <c r="L126" i="29"/>
  <c r="J126" i="29"/>
  <c r="S126" i="29" s="1"/>
  <c r="F126" i="29"/>
  <c r="K126" i="29" s="1"/>
  <c r="M126" i="29" s="1"/>
  <c r="S125" i="29"/>
  <c r="O125" i="29"/>
  <c r="P125" i="29" s="1"/>
  <c r="N125" i="29"/>
  <c r="J125" i="29"/>
  <c r="F125" i="29"/>
  <c r="L125" i="29" s="1"/>
  <c r="P124" i="29"/>
  <c r="O124" i="29"/>
  <c r="N124" i="29"/>
  <c r="L124" i="29"/>
  <c r="J124" i="29"/>
  <c r="S124" i="29" s="1"/>
  <c r="F124" i="29"/>
  <c r="K124" i="29" s="1"/>
  <c r="M124" i="29" s="1"/>
  <c r="S123" i="29"/>
  <c r="O123" i="29"/>
  <c r="P123" i="29" s="1"/>
  <c r="N123" i="29"/>
  <c r="K123" i="29"/>
  <c r="J123" i="29"/>
  <c r="F123" i="29"/>
  <c r="L123" i="29" s="1"/>
  <c r="O122" i="29"/>
  <c r="N122" i="29"/>
  <c r="P122" i="29" s="1"/>
  <c r="L122" i="29"/>
  <c r="K122" i="29"/>
  <c r="M122" i="29" s="1"/>
  <c r="J122" i="29"/>
  <c r="S122" i="29" s="1"/>
  <c r="F122" i="29"/>
  <c r="S121" i="29"/>
  <c r="O121" i="29"/>
  <c r="N121" i="29"/>
  <c r="P121" i="29" s="1"/>
  <c r="K121" i="29"/>
  <c r="J121" i="29"/>
  <c r="F121" i="29"/>
  <c r="L121" i="29" s="1"/>
  <c r="M121" i="29" s="1"/>
  <c r="O120" i="29"/>
  <c r="N120" i="29"/>
  <c r="P120" i="29" s="1"/>
  <c r="L120" i="29"/>
  <c r="M120" i="29" s="1"/>
  <c r="K120" i="29"/>
  <c r="J120" i="29"/>
  <c r="S120" i="29" s="1"/>
  <c r="F120" i="29"/>
  <c r="S119" i="29"/>
  <c r="O119" i="29"/>
  <c r="N119" i="29"/>
  <c r="P119" i="29" s="1"/>
  <c r="J119" i="29"/>
  <c r="F119" i="29"/>
  <c r="L119" i="29" s="1"/>
  <c r="P118" i="29"/>
  <c r="O118" i="29"/>
  <c r="N118" i="29"/>
  <c r="L118" i="29"/>
  <c r="J118" i="29"/>
  <c r="S118" i="29" s="1"/>
  <c r="F118" i="29"/>
  <c r="K118" i="29" s="1"/>
  <c r="M118" i="29" s="1"/>
  <c r="S117" i="29"/>
  <c r="O117" i="29"/>
  <c r="P117" i="29" s="1"/>
  <c r="N117" i="29"/>
  <c r="J117" i="29"/>
  <c r="F117" i="29"/>
  <c r="P116" i="29"/>
  <c r="O116" i="29"/>
  <c r="N116" i="29"/>
  <c r="L116" i="29"/>
  <c r="J116" i="29"/>
  <c r="S116" i="29" s="1"/>
  <c r="F116" i="29"/>
  <c r="K116" i="29" s="1"/>
  <c r="M116" i="29" s="1"/>
  <c r="S115" i="29"/>
  <c r="O115" i="29"/>
  <c r="P115" i="29" s="1"/>
  <c r="N115" i="29"/>
  <c r="K115" i="29"/>
  <c r="J115" i="29"/>
  <c r="F115" i="29"/>
  <c r="L115" i="29" s="1"/>
  <c r="O114" i="29"/>
  <c r="P114" i="29" s="1"/>
  <c r="N114" i="29"/>
  <c r="K114" i="29"/>
  <c r="M114" i="29" s="1"/>
  <c r="J114" i="29"/>
  <c r="F114" i="29"/>
  <c r="L114" i="29" s="1"/>
  <c r="O113" i="29"/>
  <c r="P113" i="29" s="1"/>
  <c r="N113" i="29"/>
  <c r="J113" i="29"/>
  <c r="F113" i="29"/>
  <c r="L113" i="29" s="1"/>
  <c r="O112" i="29"/>
  <c r="P112" i="29" s="1"/>
  <c r="N112" i="29"/>
  <c r="K112" i="29"/>
  <c r="M112" i="29" s="1"/>
  <c r="J112" i="29"/>
  <c r="F112" i="29"/>
  <c r="L112" i="29" s="1"/>
  <c r="O111" i="29"/>
  <c r="N111" i="29"/>
  <c r="P111" i="29" s="1"/>
  <c r="L111" i="29"/>
  <c r="K111" i="29"/>
  <c r="M111" i="29" s="1"/>
  <c r="J111" i="29"/>
  <c r="S111" i="29" s="1"/>
  <c r="F111" i="29"/>
  <c r="S110" i="29"/>
  <c r="O110" i="29"/>
  <c r="N110" i="29"/>
  <c r="P110" i="29" s="1"/>
  <c r="M110" i="29"/>
  <c r="K110" i="29"/>
  <c r="J110" i="29"/>
  <c r="F110" i="29"/>
  <c r="L110" i="29" s="1"/>
  <c r="O109" i="29"/>
  <c r="N109" i="29"/>
  <c r="P109" i="29" s="1"/>
  <c r="L109" i="29"/>
  <c r="M109" i="29" s="1"/>
  <c r="K109" i="29"/>
  <c r="J109" i="29"/>
  <c r="S109" i="29" s="1"/>
  <c r="F109" i="29"/>
  <c r="S108" i="29"/>
  <c r="O108" i="29"/>
  <c r="N108" i="29"/>
  <c r="J108" i="29"/>
  <c r="F108" i="29"/>
  <c r="L108" i="29" s="1"/>
  <c r="P107" i="29"/>
  <c r="O107" i="29"/>
  <c r="N107" i="29"/>
  <c r="L107" i="29"/>
  <c r="J107" i="29"/>
  <c r="S107" i="29" s="1"/>
  <c r="F107" i="29"/>
  <c r="K107" i="29" s="1"/>
  <c r="M107" i="29" s="1"/>
  <c r="S106" i="29"/>
  <c r="O106" i="29"/>
  <c r="P106" i="29" s="1"/>
  <c r="N106" i="29"/>
  <c r="J106" i="29"/>
  <c r="F106" i="29"/>
  <c r="O105" i="29"/>
  <c r="P105" i="29" s="1"/>
  <c r="N105" i="29"/>
  <c r="J105" i="29"/>
  <c r="F105" i="29"/>
  <c r="O104" i="29"/>
  <c r="P104" i="29" s="1"/>
  <c r="N104" i="29"/>
  <c r="J104" i="29"/>
  <c r="F104" i="29"/>
  <c r="O103" i="29"/>
  <c r="P103" i="29" s="1"/>
  <c r="N103" i="29"/>
  <c r="J103" i="29"/>
  <c r="F103" i="29"/>
  <c r="P102" i="29"/>
  <c r="O102" i="29"/>
  <c r="N102" i="29"/>
  <c r="L102" i="29"/>
  <c r="J102" i="29"/>
  <c r="S102" i="29" s="1"/>
  <c r="F102" i="29"/>
  <c r="K102" i="29" s="1"/>
  <c r="M102" i="29" s="1"/>
  <c r="S101" i="29"/>
  <c r="O101" i="29"/>
  <c r="P101" i="29" s="1"/>
  <c r="N101" i="29"/>
  <c r="K101" i="29"/>
  <c r="M101" i="29" s="1"/>
  <c r="J101" i="29"/>
  <c r="F101" i="29"/>
  <c r="L101" i="29" s="1"/>
  <c r="O100" i="29"/>
  <c r="N100" i="29"/>
  <c r="P100" i="29" s="1"/>
  <c r="L100" i="29"/>
  <c r="K100" i="29"/>
  <c r="J100" i="29"/>
  <c r="S100" i="29" s="1"/>
  <c r="F100" i="29"/>
  <c r="S99" i="29"/>
  <c r="O99" i="29"/>
  <c r="N99" i="29"/>
  <c r="P99" i="29" s="1"/>
  <c r="K99" i="29"/>
  <c r="J99" i="29"/>
  <c r="F99" i="29"/>
  <c r="L99" i="29" s="1"/>
  <c r="M99" i="29" s="1"/>
  <c r="O98" i="29"/>
  <c r="N98" i="29"/>
  <c r="P98" i="29" s="1"/>
  <c r="L98" i="29"/>
  <c r="M98" i="29" s="1"/>
  <c r="K98" i="29"/>
  <c r="J98" i="29"/>
  <c r="S98" i="29" s="1"/>
  <c r="F98" i="29"/>
  <c r="S97" i="29"/>
  <c r="O97" i="29"/>
  <c r="N97" i="29"/>
  <c r="P97" i="29" s="1"/>
  <c r="J97" i="29"/>
  <c r="F97" i="29"/>
  <c r="L97" i="29" s="1"/>
  <c r="P96" i="29"/>
  <c r="O96" i="29"/>
  <c r="N96" i="29"/>
  <c r="L96" i="29"/>
  <c r="J96" i="29"/>
  <c r="S96" i="29" s="1"/>
  <c r="F96" i="29"/>
  <c r="K96" i="29" s="1"/>
  <c r="M96" i="29" s="1"/>
  <c r="P95" i="29"/>
  <c r="O95" i="29"/>
  <c r="N95" i="29"/>
  <c r="L95" i="29"/>
  <c r="J95" i="29"/>
  <c r="F95" i="29"/>
  <c r="K95" i="29" s="1"/>
  <c r="M95" i="29" s="1"/>
  <c r="P94" i="29"/>
  <c r="O94" i="29"/>
  <c r="N94" i="29"/>
  <c r="L94" i="29"/>
  <c r="J94" i="29"/>
  <c r="F94" i="29"/>
  <c r="K94" i="29" s="1"/>
  <c r="M94" i="29" s="1"/>
  <c r="O93" i="29"/>
  <c r="N93" i="29"/>
  <c r="P93" i="29" s="1"/>
  <c r="L93" i="29"/>
  <c r="J93" i="29"/>
  <c r="F93" i="29"/>
  <c r="K93" i="29" s="1"/>
  <c r="M93" i="29" s="1"/>
  <c r="P92" i="29"/>
  <c r="O92" i="29"/>
  <c r="N92" i="29"/>
  <c r="L92" i="29"/>
  <c r="J92" i="29"/>
  <c r="F92" i="29"/>
  <c r="K92" i="29" s="1"/>
  <c r="M92" i="29" s="1"/>
  <c r="P91" i="29"/>
  <c r="O91" i="29"/>
  <c r="N91" i="29"/>
  <c r="L91" i="29"/>
  <c r="J91" i="29"/>
  <c r="F91" i="29"/>
  <c r="K91" i="29" s="1"/>
  <c r="M91" i="29" s="1"/>
  <c r="P90" i="29"/>
  <c r="O90" i="29"/>
  <c r="N90" i="29"/>
  <c r="L90" i="29"/>
  <c r="J90" i="29"/>
  <c r="F90" i="29"/>
  <c r="K90" i="29" s="1"/>
  <c r="M90" i="29" s="1"/>
  <c r="S89" i="29"/>
  <c r="O89" i="29"/>
  <c r="P89" i="29" s="1"/>
  <c r="N89" i="29"/>
  <c r="J89" i="29"/>
  <c r="F89" i="29"/>
  <c r="P88" i="29"/>
  <c r="O88" i="29"/>
  <c r="N88" i="29"/>
  <c r="L88" i="29"/>
  <c r="J88" i="29"/>
  <c r="S88" i="29" s="1"/>
  <c r="F88" i="29"/>
  <c r="K88" i="29" s="1"/>
  <c r="M88" i="29" s="1"/>
  <c r="S87" i="29"/>
  <c r="O87" i="29"/>
  <c r="P87" i="29" s="1"/>
  <c r="N87" i="29"/>
  <c r="K87" i="29"/>
  <c r="M87" i="29" s="1"/>
  <c r="J87" i="29"/>
  <c r="F87" i="29"/>
  <c r="L87" i="29" s="1"/>
  <c r="O86" i="29"/>
  <c r="N86" i="29"/>
  <c r="P86" i="29" s="1"/>
  <c r="L86" i="29"/>
  <c r="K86" i="29"/>
  <c r="M86" i="29" s="1"/>
  <c r="J86" i="29"/>
  <c r="S86" i="29" s="1"/>
  <c r="F86" i="29"/>
  <c r="S85" i="29"/>
  <c r="O85" i="29"/>
  <c r="N85" i="29"/>
  <c r="P85" i="29" s="1"/>
  <c r="M85" i="29"/>
  <c r="K85" i="29"/>
  <c r="J85" i="29"/>
  <c r="F85" i="29"/>
  <c r="L85" i="29" s="1"/>
  <c r="P84" i="29"/>
  <c r="O84" i="29"/>
  <c r="N84" i="29"/>
  <c r="L84" i="29"/>
  <c r="M84" i="29" s="1"/>
  <c r="K84" i="29"/>
  <c r="J84" i="29"/>
  <c r="S84" i="29" s="1"/>
  <c r="F84" i="29"/>
  <c r="S83" i="29"/>
  <c r="O83" i="29"/>
  <c r="N83" i="29"/>
  <c r="J83" i="29"/>
  <c r="F83" i="29"/>
  <c r="T82" i="29"/>
  <c r="S82" i="29"/>
  <c r="O82" i="29"/>
  <c r="P82" i="29" s="1"/>
  <c r="N82" i="29"/>
  <c r="J82" i="29"/>
  <c r="F82" i="29"/>
  <c r="L82" i="29" s="1"/>
  <c r="P81" i="29"/>
  <c r="O81" i="29"/>
  <c r="N81" i="29"/>
  <c r="L81" i="29"/>
  <c r="J81" i="29"/>
  <c r="S81" i="29" s="1"/>
  <c r="F81" i="29"/>
  <c r="K81" i="29" s="1"/>
  <c r="S80" i="29"/>
  <c r="O80" i="29"/>
  <c r="P80" i="29" s="1"/>
  <c r="N80" i="29"/>
  <c r="K80" i="29"/>
  <c r="M80" i="29" s="1"/>
  <c r="J80" i="29"/>
  <c r="F80" i="29"/>
  <c r="L80" i="29" s="1"/>
  <c r="O79" i="29"/>
  <c r="N79" i="29"/>
  <c r="P79" i="29" s="1"/>
  <c r="L79" i="29"/>
  <c r="K79" i="29"/>
  <c r="M79" i="29" s="1"/>
  <c r="J79" i="29"/>
  <c r="S79" i="29" s="1"/>
  <c r="F79" i="29"/>
  <c r="S78" i="29"/>
  <c r="O78" i="29"/>
  <c r="N78" i="29"/>
  <c r="K78" i="29"/>
  <c r="M78" i="29" s="1"/>
  <c r="J78" i="29"/>
  <c r="F78" i="29"/>
  <c r="L78" i="29" s="1"/>
  <c r="P77" i="29"/>
  <c r="O77" i="29"/>
  <c r="N77" i="29"/>
  <c r="L77" i="29"/>
  <c r="M77" i="29" s="1"/>
  <c r="K77" i="29"/>
  <c r="J77" i="29"/>
  <c r="S77" i="29" s="1"/>
  <c r="F77" i="29"/>
  <c r="S76" i="29"/>
  <c r="O76" i="29"/>
  <c r="N76" i="29"/>
  <c r="J76" i="29"/>
  <c r="F76" i="29"/>
  <c r="O75" i="29"/>
  <c r="N75" i="29"/>
  <c r="P75" i="29" s="1"/>
  <c r="L75" i="29"/>
  <c r="J75" i="29"/>
  <c r="S75" i="29" s="1"/>
  <c r="F75" i="29"/>
  <c r="K75" i="29" s="1"/>
  <c r="M75" i="29" s="1"/>
  <c r="S74" i="29"/>
  <c r="O74" i="29"/>
  <c r="P74" i="29" s="1"/>
  <c r="N74" i="29"/>
  <c r="K74" i="29"/>
  <c r="M74" i="29" s="1"/>
  <c r="J74" i="29"/>
  <c r="F74" i="29"/>
  <c r="L74" i="29" s="1"/>
  <c r="P73" i="29"/>
  <c r="O73" i="29"/>
  <c r="N73" i="29"/>
  <c r="L73" i="29"/>
  <c r="J73" i="29"/>
  <c r="S73" i="29" s="1"/>
  <c r="F73" i="29"/>
  <c r="K73" i="29" s="1"/>
  <c r="M73" i="29" s="1"/>
  <c r="S72" i="29"/>
  <c r="O72" i="29"/>
  <c r="P72" i="29" s="1"/>
  <c r="N72" i="29"/>
  <c r="J72" i="29"/>
  <c r="F72" i="29"/>
  <c r="L72" i="29" s="1"/>
  <c r="O71" i="29"/>
  <c r="N71" i="29"/>
  <c r="P71" i="29" s="1"/>
  <c r="L71" i="29"/>
  <c r="K71" i="29"/>
  <c r="J71" i="29"/>
  <c r="S71" i="29" s="1"/>
  <c r="F71" i="29"/>
  <c r="S70" i="29"/>
  <c r="O70" i="29"/>
  <c r="N70" i="29"/>
  <c r="P70" i="29" s="1"/>
  <c r="M70" i="29"/>
  <c r="K70" i="29"/>
  <c r="J70" i="29"/>
  <c r="F70" i="29"/>
  <c r="L70" i="29" s="1"/>
  <c r="O69" i="29"/>
  <c r="N69" i="29"/>
  <c r="P69" i="29" s="1"/>
  <c r="L69" i="29"/>
  <c r="M69" i="29" s="1"/>
  <c r="K69" i="29"/>
  <c r="J69" i="29"/>
  <c r="S69" i="29" s="1"/>
  <c r="F69" i="29"/>
  <c r="S68" i="29"/>
  <c r="O68" i="29"/>
  <c r="N68" i="29"/>
  <c r="J68" i="29"/>
  <c r="F68" i="29"/>
  <c r="P67" i="29"/>
  <c r="O67" i="29"/>
  <c r="N67" i="29"/>
  <c r="L67" i="29"/>
  <c r="J67" i="29"/>
  <c r="S67" i="29" s="1"/>
  <c r="F67" i="29"/>
  <c r="K67" i="29" s="1"/>
  <c r="M67" i="29" s="1"/>
  <c r="S66" i="29"/>
  <c r="O66" i="29"/>
  <c r="P66" i="29" s="1"/>
  <c r="N66" i="29"/>
  <c r="K66" i="29"/>
  <c r="M66" i="29" s="1"/>
  <c r="J66" i="29"/>
  <c r="F66" i="29"/>
  <c r="L66" i="29" s="1"/>
  <c r="P65" i="29"/>
  <c r="O65" i="29"/>
  <c r="N65" i="29"/>
  <c r="L65" i="29"/>
  <c r="J65" i="29"/>
  <c r="S65" i="29" s="1"/>
  <c r="F65" i="29"/>
  <c r="K65" i="29" s="1"/>
  <c r="S64" i="29"/>
  <c r="O64" i="29"/>
  <c r="P64" i="29" s="1"/>
  <c r="N64" i="29"/>
  <c r="K64" i="29"/>
  <c r="M64" i="29" s="1"/>
  <c r="J64" i="29"/>
  <c r="F64" i="29"/>
  <c r="L64" i="29" s="1"/>
  <c r="O63" i="29"/>
  <c r="N63" i="29"/>
  <c r="P63" i="29" s="1"/>
  <c r="L63" i="29"/>
  <c r="K63" i="29"/>
  <c r="J63" i="29"/>
  <c r="S63" i="29" s="1"/>
  <c r="F63" i="29"/>
  <c r="S62" i="29"/>
  <c r="O62" i="29"/>
  <c r="P62" i="29" s="1"/>
  <c r="N62" i="29"/>
  <c r="K62" i="29"/>
  <c r="J62" i="29"/>
  <c r="F62" i="29"/>
  <c r="L62" i="29" s="1"/>
  <c r="M62" i="29" s="1"/>
  <c r="P61" i="29"/>
  <c r="O61" i="29"/>
  <c r="N61" i="29"/>
  <c r="L61" i="29"/>
  <c r="M61" i="29" s="1"/>
  <c r="K61" i="29"/>
  <c r="J61" i="29"/>
  <c r="S61" i="29" s="1"/>
  <c r="F61" i="29"/>
  <c r="S60" i="29"/>
  <c r="O60" i="29"/>
  <c r="N60" i="29"/>
  <c r="J60" i="29"/>
  <c r="F60" i="29"/>
  <c r="O59" i="29"/>
  <c r="N59" i="29"/>
  <c r="P59" i="29" s="1"/>
  <c r="L59" i="29"/>
  <c r="J59" i="29"/>
  <c r="S59" i="29" s="1"/>
  <c r="F59" i="29"/>
  <c r="K59" i="29" s="1"/>
  <c r="M59" i="29" s="1"/>
  <c r="S58" i="29"/>
  <c r="O58" i="29"/>
  <c r="P58" i="29" s="1"/>
  <c r="N58" i="29"/>
  <c r="J58" i="29"/>
  <c r="F58" i="29"/>
  <c r="L58" i="29" s="1"/>
  <c r="P57" i="29"/>
  <c r="O57" i="29"/>
  <c r="N57" i="29"/>
  <c r="L57" i="29"/>
  <c r="J57" i="29"/>
  <c r="S57" i="29" s="1"/>
  <c r="F57" i="29"/>
  <c r="K57" i="29" s="1"/>
  <c r="S56" i="29"/>
  <c r="O56" i="29"/>
  <c r="P56" i="29" s="1"/>
  <c r="N56" i="29"/>
  <c r="M56" i="29"/>
  <c r="K56" i="29"/>
  <c r="J56" i="29"/>
  <c r="F56" i="29"/>
  <c r="L56" i="29" s="1"/>
  <c r="O55" i="29"/>
  <c r="P55" i="29" s="1"/>
  <c r="N55" i="29"/>
  <c r="M55" i="29"/>
  <c r="K55" i="29"/>
  <c r="J55" i="29"/>
  <c r="F55" i="29"/>
  <c r="L55" i="29" s="1"/>
  <c r="O54" i="29"/>
  <c r="P54" i="29" s="1"/>
  <c r="N54" i="29"/>
  <c r="J54" i="29"/>
  <c r="F54" i="29"/>
  <c r="L54" i="29" s="1"/>
  <c r="O53" i="29"/>
  <c r="P53" i="29" s="1"/>
  <c r="N53" i="29"/>
  <c r="J53" i="29"/>
  <c r="F53" i="29"/>
  <c r="L53" i="29" s="1"/>
  <c r="O52" i="29"/>
  <c r="P52" i="29" s="1"/>
  <c r="N52" i="29"/>
  <c r="M52" i="29"/>
  <c r="K52" i="29"/>
  <c r="J52" i="29"/>
  <c r="F52" i="29"/>
  <c r="L52" i="29" s="1"/>
  <c r="O51" i="29"/>
  <c r="P51" i="29" s="1"/>
  <c r="N51" i="29"/>
  <c r="M51" i="29"/>
  <c r="K51" i="29"/>
  <c r="J51" i="29"/>
  <c r="F51" i="29"/>
  <c r="L51" i="29" s="1"/>
  <c r="O50" i="29"/>
  <c r="P50" i="29" s="1"/>
  <c r="N50" i="29"/>
  <c r="J50" i="29"/>
  <c r="F50" i="29"/>
  <c r="L50" i="29" s="1"/>
  <c r="O49" i="29"/>
  <c r="N49" i="29"/>
  <c r="P49" i="29" s="1"/>
  <c r="L49" i="29"/>
  <c r="K49" i="29"/>
  <c r="J49" i="29"/>
  <c r="S49" i="29" s="1"/>
  <c r="F49" i="29"/>
  <c r="S48" i="29"/>
  <c r="O48" i="29"/>
  <c r="P48" i="29" s="1"/>
  <c r="N48" i="29"/>
  <c r="M48" i="29"/>
  <c r="K48" i="29"/>
  <c r="J48" i="29"/>
  <c r="F48" i="29"/>
  <c r="L48" i="29" s="1"/>
  <c r="O47" i="29"/>
  <c r="N47" i="29"/>
  <c r="P47" i="29" s="1"/>
  <c r="L47" i="29"/>
  <c r="M47" i="29" s="1"/>
  <c r="K47" i="29"/>
  <c r="J47" i="29"/>
  <c r="S47" i="29" s="1"/>
  <c r="F47" i="29"/>
  <c r="S46" i="29"/>
  <c r="O46" i="29"/>
  <c r="N46" i="29"/>
  <c r="P46" i="29" s="1"/>
  <c r="J46" i="29"/>
  <c r="F46" i="29"/>
  <c r="P45" i="29"/>
  <c r="O45" i="29"/>
  <c r="N45" i="29"/>
  <c r="L45" i="29"/>
  <c r="M45" i="29" s="1"/>
  <c r="K45" i="29"/>
  <c r="J45" i="29"/>
  <c r="S45" i="29" s="1"/>
  <c r="F45" i="29"/>
  <c r="S44" i="29"/>
  <c r="O44" i="29"/>
  <c r="P44" i="29" s="1"/>
  <c r="N44" i="29"/>
  <c r="J44" i="29"/>
  <c r="F44" i="29"/>
  <c r="L44" i="29" s="1"/>
  <c r="P43" i="29"/>
  <c r="O43" i="29"/>
  <c r="N43" i="29"/>
  <c r="L43" i="29"/>
  <c r="J43" i="29"/>
  <c r="S43" i="29" s="1"/>
  <c r="F43" i="29"/>
  <c r="K43" i="29" s="1"/>
  <c r="S42" i="29"/>
  <c r="O42" i="29"/>
  <c r="P42" i="29" s="1"/>
  <c r="N42" i="29"/>
  <c r="M42" i="29"/>
  <c r="K42" i="29"/>
  <c r="J42" i="29"/>
  <c r="F42" i="29"/>
  <c r="L42" i="29" s="1"/>
  <c r="O41" i="29"/>
  <c r="N41" i="29"/>
  <c r="P41" i="29" s="1"/>
  <c r="L41" i="29"/>
  <c r="K41" i="29"/>
  <c r="J41" i="29"/>
  <c r="S41" i="29" s="1"/>
  <c r="F41" i="29"/>
  <c r="S40" i="29"/>
  <c r="O40" i="29"/>
  <c r="P40" i="29" s="1"/>
  <c r="N40" i="29"/>
  <c r="K40" i="29"/>
  <c r="M40" i="29" s="1"/>
  <c r="J40" i="29"/>
  <c r="F40" i="29"/>
  <c r="L40" i="29" s="1"/>
  <c r="P39" i="29"/>
  <c r="O39" i="29"/>
  <c r="N39" i="29"/>
  <c r="L39" i="29"/>
  <c r="M39" i="29" s="1"/>
  <c r="K39" i="29"/>
  <c r="J39" i="29"/>
  <c r="S39" i="29" s="1"/>
  <c r="F39" i="29"/>
  <c r="S38" i="29"/>
  <c r="O38" i="29"/>
  <c r="N38" i="29"/>
  <c r="J38" i="29"/>
  <c r="F38" i="29"/>
  <c r="P37" i="29"/>
  <c r="O37" i="29"/>
  <c r="N37" i="29"/>
  <c r="L37" i="29"/>
  <c r="M37" i="29" s="1"/>
  <c r="K37" i="29"/>
  <c r="J37" i="29"/>
  <c r="S37" i="29" s="1"/>
  <c r="F37" i="29"/>
  <c r="S36" i="29"/>
  <c r="O36" i="29"/>
  <c r="P36" i="29" s="1"/>
  <c r="N36" i="29"/>
  <c r="K36" i="29"/>
  <c r="M36" i="29" s="1"/>
  <c r="J36" i="29"/>
  <c r="F36" i="29"/>
  <c r="L36" i="29" s="1"/>
  <c r="P35" i="29"/>
  <c r="O35" i="29"/>
  <c r="N35" i="29"/>
  <c r="L35" i="29"/>
  <c r="J35" i="29"/>
  <c r="S35" i="29" s="1"/>
  <c r="F35" i="29"/>
  <c r="K35" i="29" s="1"/>
  <c r="S34" i="29"/>
  <c r="O34" i="29"/>
  <c r="P34" i="29" s="1"/>
  <c r="N34" i="29"/>
  <c r="J34" i="29"/>
  <c r="F34" i="29"/>
  <c r="L34" i="29" s="1"/>
  <c r="O33" i="29"/>
  <c r="P33" i="29" s="1"/>
  <c r="N33" i="29"/>
  <c r="J33" i="29"/>
  <c r="F33" i="29"/>
  <c r="L33" i="29" s="1"/>
  <c r="O32" i="29"/>
  <c r="P32" i="29" s="1"/>
  <c r="N32" i="29"/>
  <c r="M32" i="29"/>
  <c r="K32" i="29"/>
  <c r="J32" i="29"/>
  <c r="F32" i="29"/>
  <c r="L32" i="29" s="1"/>
  <c r="O31" i="29"/>
  <c r="P31" i="29" s="1"/>
  <c r="N31" i="29"/>
  <c r="K31" i="29"/>
  <c r="M31" i="29" s="1"/>
  <c r="J31" i="29"/>
  <c r="F31" i="29"/>
  <c r="L31" i="29" s="1"/>
  <c r="O30" i="29"/>
  <c r="N30" i="29"/>
  <c r="J30" i="29"/>
  <c r="F30" i="29"/>
  <c r="L30" i="29" s="1"/>
  <c r="O29" i="29"/>
  <c r="P29" i="29" s="1"/>
  <c r="N29" i="29"/>
  <c r="J29" i="29"/>
  <c r="F29" i="29"/>
  <c r="L29" i="29" s="1"/>
  <c r="O28" i="29"/>
  <c r="P28" i="29" s="1"/>
  <c r="N28" i="29"/>
  <c r="M28" i="29"/>
  <c r="K28" i="29"/>
  <c r="J28" i="29"/>
  <c r="F28" i="29"/>
  <c r="L28" i="29" s="1"/>
  <c r="O27" i="29"/>
  <c r="N27" i="29"/>
  <c r="P27" i="29" s="1"/>
  <c r="L27" i="29"/>
  <c r="K27" i="29"/>
  <c r="M27" i="29" s="1"/>
  <c r="J27" i="29"/>
  <c r="S27" i="29" s="1"/>
  <c r="F27" i="29"/>
  <c r="S26" i="29"/>
  <c r="O26" i="29"/>
  <c r="P26" i="29" s="1"/>
  <c r="N26" i="29"/>
  <c r="L26" i="29"/>
  <c r="K26" i="29"/>
  <c r="M26" i="29" s="1"/>
  <c r="J26" i="29"/>
  <c r="F26" i="29"/>
  <c r="P25" i="29"/>
  <c r="O25" i="29"/>
  <c r="N25" i="29"/>
  <c r="L25" i="29"/>
  <c r="M25" i="29" s="1"/>
  <c r="K25" i="29"/>
  <c r="J25" i="29"/>
  <c r="S25" i="29" s="1"/>
  <c r="F25" i="29"/>
  <c r="S24" i="29"/>
  <c r="O24" i="29"/>
  <c r="N24" i="29"/>
  <c r="J24" i="29"/>
  <c r="F24" i="29"/>
  <c r="P23" i="29"/>
  <c r="O23" i="29"/>
  <c r="N23" i="29"/>
  <c r="L23" i="29"/>
  <c r="M23" i="29" s="1"/>
  <c r="K23" i="29"/>
  <c r="J23" i="29"/>
  <c r="S23" i="29" s="1"/>
  <c r="F23" i="29"/>
  <c r="S22" i="29"/>
  <c r="O22" i="29"/>
  <c r="P22" i="29" s="1"/>
  <c r="N22" i="29"/>
  <c r="K22" i="29"/>
  <c r="M22" i="29" s="1"/>
  <c r="J22" i="29"/>
  <c r="F22" i="29"/>
  <c r="L22" i="29" s="1"/>
  <c r="P21" i="29"/>
  <c r="O21" i="29"/>
  <c r="N21" i="29"/>
  <c r="L21" i="29"/>
  <c r="J21" i="29"/>
  <c r="S21" i="29" s="1"/>
  <c r="F21" i="29"/>
  <c r="K21" i="29" s="1"/>
  <c r="S20" i="29"/>
  <c r="O20" i="29"/>
  <c r="P20" i="29" s="1"/>
  <c r="N20" i="29"/>
  <c r="J20" i="29"/>
  <c r="F20" i="29"/>
  <c r="L20" i="29" s="1"/>
  <c r="O19" i="29"/>
  <c r="N19" i="29"/>
  <c r="P19" i="29" s="1"/>
  <c r="L19" i="29"/>
  <c r="K19" i="29"/>
  <c r="J19" i="29"/>
  <c r="S19" i="29" s="1"/>
  <c r="F19" i="29"/>
  <c r="S18" i="29"/>
  <c r="O18" i="29"/>
  <c r="P18" i="29" s="1"/>
  <c r="N18" i="29"/>
  <c r="M18" i="29"/>
  <c r="L18" i="29"/>
  <c r="K18" i="29"/>
  <c r="J18" i="29"/>
  <c r="F18" i="29"/>
  <c r="P17" i="29"/>
  <c r="O17" i="29"/>
  <c r="N17" i="29"/>
  <c r="L17" i="29"/>
  <c r="M17" i="29" s="1"/>
  <c r="K17" i="29"/>
  <c r="J17" i="29"/>
  <c r="S17" i="29" s="1"/>
  <c r="F17" i="29"/>
  <c r="S16" i="29"/>
  <c r="O16" i="29"/>
  <c r="N16" i="29"/>
  <c r="P16" i="29" s="1"/>
  <c r="J16" i="29"/>
  <c r="F16" i="29"/>
  <c r="O15" i="29"/>
  <c r="N15" i="29"/>
  <c r="P15" i="29" s="1"/>
  <c r="L15" i="29"/>
  <c r="J15" i="29"/>
  <c r="S15" i="29" s="1"/>
  <c r="F15" i="29"/>
  <c r="K15" i="29" s="1"/>
  <c r="M15" i="29" s="1"/>
  <c r="O14" i="29"/>
  <c r="N14" i="29"/>
  <c r="J14" i="29"/>
  <c r="S14" i="29" s="1"/>
  <c r="F14" i="29"/>
  <c r="L14" i="29" s="1"/>
  <c r="K26" i="37" l="1"/>
  <c r="K34" i="37" s="1"/>
  <c r="M26" i="39"/>
  <c r="K26" i="39"/>
  <c r="K34" i="39" s="1"/>
  <c r="K35" i="39" s="1"/>
  <c r="I26" i="37"/>
  <c r="K33" i="37" s="1"/>
  <c r="G26" i="38"/>
  <c r="M15" i="38"/>
  <c r="M26" i="38" s="1"/>
  <c r="I26" i="38"/>
  <c r="K33" i="38" s="1"/>
  <c r="K35" i="38" s="1"/>
  <c r="K26" i="38"/>
  <c r="K34" i="38" s="1"/>
  <c r="G26" i="39"/>
  <c r="K32" i="39" s="1"/>
  <c r="I26" i="39"/>
  <c r="K33" i="39" s="1"/>
  <c r="G26" i="37"/>
  <c r="K32" i="37" s="1"/>
  <c r="M15" i="37"/>
  <c r="M26" i="37" s="1"/>
  <c r="P40" i="32"/>
  <c r="P138" i="32" s="1"/>
  <c r="P139" i="32" s="1"/>
  <c r="L144" i="32" s="1"/>
  <c r="P30" i="29"/>
  <c r="P14" i="29"/>
  <c r="J138" i="32"/>
  <c r="H144" i="32" s="1"/>
  <c r="N138" i="32"/>
  <c r="N139" i="32" s="1"/>
  <c r="N144" i="32" s="1"/>
  <c r="M40" i="32"/>
  <c r="M59" i="32"/>
  <c r="M91" i="32"/>
  <c r="M95" i="32"/>
  <c r="S138" i="32"/>
  <c r="M126" i="32"/>
  <c r="M137" i="32"/>
  <c r="M90" i="32"/>
  <c r="M94" i="32"/>
  <c r="M107" i="32"/>
  <c r="M118" i="32"/>
  <c r="M136" i="32"/>
  <c r="L138" i="32"/>
  <c r="M15" i="32"/>
  <c r="M75" i="32"/>
  <c r="M93" i="32"/>
  <c r="K21" i="32"/>
  <c r="M21" i="32" s="1"/>
  <c r="K35" i="32"/>
  <c r="M35" i="32" s="1"/>
  <c r="K43" i="32"/>
  <c r="M43" i="32" s="1"/>
  <c r="K57" i="32"/>
  <c r="M57" i="32" s="1"/>
  <c r="K65" i="32"/>
  <c r="M65" i="32" s="1"/>
  <c r="K73" i="32"/>
  <c r="M73" i="32" s="1"/>
  <c r="K81" i="32"/>
  <c r="M81" i="32" s="1"/>
  <c r="K88" i="32"/>
  <c r="M88" i="32" s="1"/>
  <c r="K102" i="32"/>
  <c r="M102" i="32" s="1"/>
  <c r="K116" i="32"/>
  <c r="M116" i="32" s="1"/>
  <c r="K124" i="32"/>
  <c r="M124" i="32" s="1"/>
  <c r="K132" i="32"/>
  <c r="M132" i="32" s="1"/>
  <c r="K14" i="32"/>
  <c r="K22" i="32"/>
  <c r="M22" i="32" s="1"/>
  <c r="K36" i="32"/>
  <c r="M36" i="32" s="1"/>
  <c r="K44" i="32"/>
  <c r="M44" i="32" s="1"/>
  <c r="K58" i="32"/>
  <c r="M58" i="32" s="1"/>
  <c r="K66" i="32"/>
  <c r="M66" i="32" s="1"/>
  <c r="K74" i="32"/>
  <c r="M74" i="32" s="1"/>
  <c r="K82" i="32"/>
  <c r="M82" i="32" s="1"/>
  <c r="K89" i="32"/>
  <c r="M89" i="32" s="1"/>
  <c r="K103" i="32"/>
  <c r="M103" i="32" s="1"/>
  <c r="K104" i="32"/>
  <c r="M104" i="32" s="1"/>
  <c r="K105" i="32"/>
  <c r="M105" i="32" s="1"/>
  <c r="K106" i="32"/>
  <c r="M106" i="32" s="1"/>
  <c r="K117" i="32"/>
  <c r="M117" i="32" s="1"/>
  <c r="K125" i="32"/>
  <c r="M125" i="32" s="1"/>
  <c r="K133" i="32"/>
  <c r="M133" i="32" s="1"/>
  <c r="K17" i="32"/>
  <c r="M17" i="32" s="1"/>
  <c r="K25" i="32"/>
  <c r="M25" i="32" s="1"/>
  <c r="K39" i="32"/>
  <c r="M39" i="32" s="1"/>
  <c r="K47" i="32"/>
  <c r="M47" i="32" s="1"/>
  <c r="K61" i="32"/>
  <c r="M61" i="32" s="1"/>
  <c r="K69" i="32"/>
  <c r="M69" i="32" s="1"/>
  <c r="K77" i="32"/>
  <c r="M77" i="32" s="1"/>
  <c r="K84" i="32"/>
  <c r="M84" i="32" s="1"/>
  <c r="K98" i="32"/>
  <c r="M98" i="32" s="1"/>
  <c r="K109" i="32"/>
  <c r="M109" i="32" s="1"/>
  <c r="K120" i="32"/>
  <c r="M120" i="32" s="1"/>
  <c r="K128" i="32"/>
  <c r="M128" i="32" s="1"/>
  <c r="N138" i="29"/>
  <c r="N139" i="29" s="1"/>
  <c r="N144" i="29" s="1"/>
  <c r="K30" i="29"/>
  <c r="M30" i="29" s="1"/>
  <c r="K34" i="29"/>
  <c r="M34" i="29" s="1"/>
  <c r="L38" i="29"/>
  <c r="K38" i="29"/>
  <c r="M38" i="29" s="1"/>
  <c r="K50" i="29"/>
  <c r="M50" i="29" s="1"/>
  <c r="K54" i="29"/>
  <c r="M54" i="29" s="1"/>
  <c r="M123" i="29"/>
  <c r="O138" i="29"/>
  <c r="M19" i="29"/>
  <c r="M43" i="29"/>
  <c r="K44" i="29"/>
  <c r="M44" i="29" s="1"/>
  <c r="M57" i="29"/>
  <c r="K58" i="29"/>
  <c r="M58" i="29" s="1"/>
  <c r="M63" i="29"/>
  <c r="P68" i="29"/>
  <c r="L76" i="29"/>
  <c r="K76" i="29"/>
  <c r="M76" i="29" s="1"/>
  <c r="M100" i="29"/>
  <c r="L103" i="29"/>
  <c r="K103" i="29"/>
  <c r="M103" i="29" s="1"/>
  <c r="L105" i="29"/>
  <c r="K105" i="29"/>
  <c r="M105" i="29" s="1"/>
  <c r="K14" i="29"/>
  <c r="K20" i="29"/>
  <c r="M20" i="29" s="1"/>
  <c r="L24" i="29"/>
  <c r="K24" i="29"/>
  <c r="L83" i="29"/>
  <c r="K83" i="29"/>
  <c r="M83" i="29" s="1"/>
  <c r="K113" i="29"/>
  <c r="M113" i="29" s="1"/>
  <c r="L16" i="29"/>
  <c r="K16" i="29"/>
  <c r="M16" i="29" s="1"/>
  <c r="P24" i="29"/>
  <c r="K29" i="29"/>
  <c r="M29" i="29" s="1"/>
  <c r="K33" i="29"/>
  <c r="M33" i="29" s="1"/>
  <c r="M49" i="29"/>
  <c r="K53" i="29"/>
  <c r="M53" i="29" s="1"/>
  <c r="K72" i="29"/>
  <c r="M72" i="29" s="1"/>
  <c r="P78" i="29"/>
  <c r="M81" i="29"/>
  <c r="K82" i="29"/>
  <c r="M82" i="29" s="1"/>
  <c r="P83" i="29"/>
  <c r="M115" i="29"/>
  <c r="S138" i="29"/>
  <c r="P38" i="29"/>
  <c r="L60" i="29"/>
  <c r="K60" i="29"/>
  <c r="M60" i="29" s="1"/>
  <c r="P108" i="29"/>
  <c r="M21" i="29"/>
  <c r="L46" i="29"/>
  <c r="K46" i="29"/>
  <c r="M46" i="29" s="1"/>
  <c r="M65" i="29"/>
  <c r="M71" i="29"/>
  <c r="P76" i="29"/>
  <c r="L117" i="29"/>
  <c r="K117" i="29"/>
  <c r="M117" i="29" s="1"/>
  <c r="L138" i="29"/>
  <c r="M35" i="29"/>
  <c r="L89" i="29"/>
  <c r="K89" i="29"/>
  <c r="M89" i="29" s="1"/>
  <c r="L104" i="29"/>
  <c r="K104" i="29"/>
  <c r="M104" i="29" s="1"/>
  <c r="L106" i="29"/>
  <c r="K106" i="29"/>
  <c r="M106" i="29" s="1"/>
  <c r="J138" i="29"/>
  <c r="H144" i="29" s="1"/>
  <c r="M41" i="29"/>
  <c r="P60" i="29"/>
  <c r="L68" i="29"/>
  <c r="K68" i="29"/>
  <c r="K125" i="29"/>
  <c r="M125" i="29" s="1"/>
  <c r="K133" i="29"/>
  <c r="M133" i="29" s="1"/>
  <c r="K97" i="29"/>
  <c r="M97" i="29" s="1"/>
  <c r="K108" i="29"/>
  <c r="M108" i="29" s="1"/>
  <c r="K119" i="29"/>
  <c r="M119" i="29" s="1"/>
  <c r="K127" i="29"/>
  <c r="M127" i="29" s="1"/>
  <c r="K35" i="37" l="1"/>
  <c r="K39" i="37" s="1"/>
  <c r="E42" i="37" s="1"/>
  <c r="K39" i="38"/>
  <c r="E42" i="38" s="1"/>
  <c r="K39" i="39"/>
  <c r="E42" i="39" s="1"/>
  <c r="P138" i="29"/>
  <c r="P139" i="29" s="1"/>
  <c r="L144" i="29" s="1"/>
  <c r="K138" i="32"/>
  <c r="M14" i="32"/>
  <c r="M138" i="32" s="1"/>
  <c r="K144" i="32"/>
  <c r="M144" i="32"/>
  <c r="M68" i="29"/>
  <c r="M14" i="29"/>
  <c r="K138" i="29"/>
  <c r="K144" i="29"/>
  <c r="M24" i="29"/>
  <c r="M144" i="29" l="1"/>
  <c r="J153" i="32"/>
  <c r="M153" i="32" s="1"/>
  <c r="I144" i="32"/>
  <c r="M138" i="29"/>
  <c r="O144" i="32" l="1"/>
  <c r="P144" i="32" s="1"/>
  <c r="K148" i="32" s="1"/>
  <c r="J153" i="29"/>
  <c r="M153" i="29" s="1"/>
  <c r="I144" i="29"/>
  <c r="O144" i="29" l="1"/>
  <c r="P144" i="29" s="1"/>
  <c r="K148" i="29" s="1"/>
  <c r="D36" i="28"/>
  <c r="I26" i="28" s="1"/>
  <c r="E35" i="28"/>
  <c r="E34" i="28"/>
  <c r="E33" i="28"/>
  <c r="E32" i="28"/>
  <c r="E31" i="28"/>
  <c r="E30" i="28"/>
  <c r="E29" i="28"/>
  <c r="E36" i="28" s="1"/>
  <c r="I30" i="28" s="1"/>
  <c r="E28" i="28"/>
  <c r="E27" i="28"/>
  <c r="E26" i="28"/>
  <c r="E25" i="28"/>
  <c r="D36" i="27"/>
  <c r="I26" i="27" s="1"/>
  <c r="E35" i="27"/>
  <c r="E34" i="27"/>
  <c r="E33" i="27"/>
  <c r="E32" i="27"/>
  <c r="E31" i="27"/>
  <c r="E30" i="27"/>
  <c r="E29" i="27"/>
  <c r="E28" i="27"/>
  <c r="E27" i="27"/>
  <c r="E26" i="27"/>
  <c r="E25" i="27"/>
  <c r="E36" i="27" s="1"/>
  <c r="I30"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199C3C96-7ADD-4552-A7FD-7F7C8EA5AAFE}">
      <text>
        <r>
          <rPr>
            <sz val="9"/>
            <color indexed="81"/>
            <rFont val="MS P ゴシック"/>
            <family val="3"/>
            <charset val="128"/>
          </rPr>
          <t xml:space="preserve">0.8～3.2馬力がある場合、
「1」が立つ
</t>
        </r>
      </text>
    </comment>
    <comment ref="F14" authorId="0" shapeId="0" xr:uid="{3CC8D276-61E9-4B9D-A4B6-4F97E724B3B6}">
      <text>
        <r>
          <rPr>
            <b/>
            <sz val="9"/>
            <color indexed="81"/>
            <rFont val="MS P ゴシック"/>
            <family val="3"/>
            <charset val="128"/>
          </rPr>
          <t>実測データ
　+電流アップ分
　(ﾅﾉｲｰ・ｽｲﾝｸﾞ)</t>
        </r>
      </text>
    </comment>
    <comment ref="F15" authorId="0" shapeId="0" xr:uid="{F0E99A49-3A7A-4F3B-9468-1EFBFE453F69}">
      <text>
        <r>
          <rPr>
            <b/>
            <sz val="9"/>
            <color indexed="81"/>
            <rFont val="MS P ゴシック"/>
            <family val="3"/>
            <charset val="128"/>
          </rPr>
          <t>仕様値表
　最大電流(A)</t>
        </r>
      </text>
    </comment>
    <comment ref="F34" authorId="0" shapeId="0" xr:uid="{AF77EB5E-FE5A-4E74-B48C-DB49805E3312}">
      <text>
        <r>
          <rPr>
            <b/>
            <sz val="9"/>
            <color indexed="81"/>
            <rFont val="MS P ゴシック"/>
            <family val="3"/>
            <charset val="128"/>
          </rPr>
          <t xml:space="preserve">ｶﾀﾛｸﾞ値
＋電力ｱｯﾌﾟ分
（ﾅﾉｲｰ/ｽｲﾝｸﾞ）
</t>
        </r>
      </text>
    </comment>
    <comment ref="F35" authorId="0" shapeId="0" xr:uid="{35D67F70-C6E1-4E69-A561-F23E4FEDD248}">
      <text>
        <r>
          <rPr>
            <b/>
            <sz val="9"/>
            <color indexed="81"/>
            <rFont val="MS P ゴシック"/>
            <family val="3"/>
            <charset val="128"/>
          </rPr>
          <t>ｶﾀﾛｸﾞ値
最大電流(A)</t>
        </r>
      </text>
    </comment>
    <comment ref="F56" authorId="0" shapeId="0" xr:uid="{246C6FC7-1C8E-4576-94D4-D4B9A179F7EB}">
      <text>
        <r>
          <rPr>
            <b/>
            <sz val="9"/>
            <color indexed="81"/>
            <rFont val="MS P ゴシック"/>
            <family val="3"/>
            <charset val="128"/>
          </rPr>
          <t>カタログ値から算出</t>
        </r>
      </text>
    </comment>
    <comment ref="F57" authorId="0" shapeId="0" xr:uid="{12895DFB-4A51-4E4B-B8F6-2149D9229612}">
      <text>
        <r>
          <rPr>
            <b/>
            <sz val="9"/>
            <color indexed="81"/>
            <rFont val="MS P ゴシック"/>
            <family val="3"/>
            <charset val="128"/>
          </rPr>
          <t>タップアップはEHP青山さんの資料から算出</t>
        </r>
      </text>
    </comment>
    <comment ref="F62" authorId="0" shapeId="0" xr:uid="{6EC00243-09A9-4D71-92D2-32237537C74E}">
      <text>
        <r>
          <rPr>
            <b/>
            <sz val="9"/>
            <color indexed="81"/>
            <rFont val="MS P ゴシック"/>
            <family val="3"/>
            <charset val="128"/>
          </rPr>
          <t>カタログ値から算出</t>
        </r>
      </text>
    </comment>
    <comment ref="F63" authorId="0" shapeId="0" xr:uid="{F5950585-F8E1-4FFE-82F3-745D3CD429C1}">
      <text>
        <r>
          <rPr>
            <b/>
            <sz val="9"/>
            <color indexed="81"/>
            <rFont val="MS P ゴシック"/>
            <family val="3"/>
            <charset val="128"/>
          </rPr>
          <t>タップアップはEHP青山さんの資料から算出</t>
        </r>
      </text>
    </comment>
    <comment ref="F66" authorId="0" shapeId="0" xr:uid="{04D31838-0CE8-42A9-9693-452D8C269A38}">
      <text>
        <r>
          <rPr>
            <b/>
            <sz val="9"/>
            <color indexed="81"/>
            <rFont val="MS P ゴシック"/>
            <family val="3"/>
            <charset val="128"/>
          </rPr>
          <t>カタログ値から算出</t>
        </r>
      </text>
    </comment>
    <comment ref="F67" authorId="0" shapeId="0" xr:uid="{2D7ADDC6-B06D-42D3-88F5-A1D584C8F5E1}">
      <text>
        <r>
          <rPr>
            <b/>
            <sz val="9"/>
            <color indexed="81"/>
            <rFont val="MS P ゴシック"/>
            <family val="3"/>
            <charset val="128"/>
          </rPr>
          <t>タップアップはEHP上野さんの資料から算出</t>
        </r>
      </text>
    </comment>
    <comment ref="F78" authorId="0" shapeId="0" xr:uid="{B1A074C0-6776-49C6-B02B-3C76540F602C}">
      <text>
        <r>
          <rPr>
            <b/>
            <sz val="9"/>
            <color indexed="81"/>
            <rFont val="MS P ゴシック"/>
            <family val="3"/>
            <charset val="128"/>
          </rPr>
          <t>カタログ値から算出</t>
        </r>
      </text>
    </comment>
    <comment ref="F79" authorId="0" shapeId="0" xr:uid="{F41AB1D4-F8F4-4D72-AAB7-A1A0CE8D0EF7}">
      <text>
        <r>
          <rPr>
            <b/>
            <sz val="9"/>
            <color indexed="81"/>
            <rFont val="MS P ゴシック"/>
            <family val="3"/>
            <charset val="128"/>
          </rPr>
          <t>タップアップはEHP上野さんの資料から算出</t>
        </r>
      </text>
    </comment>
    <comment ref="F90" authorId="0" shapeId="0" xr:uid="{FDC69E81-37A4-4619-8762-B0867C0EDBB0}">
      <text>
        <r>
          <rPr>
            <b/>
            <sz val="9"/>
            <color indexed="81"/>
            <rFont val="MS P ゴシック"/>
            <family val="3"/>
            <charset val="128"/>
          </rPr>
          <t>カタログ値から算出</t>
        </r>
      </text>
    </comment>
    <comment ref="F91" authorId="0" shapeId="0" xr:uid="{28F4A925-8B0A-4638-9BFD-1FAC5AAC314A}">
      <text>
        <r>
          <rPr>
            <b/>
            <sz val="9"/>
            <color indexed="81"/>
            <rFont val="MS P ゴシック"/>
            <family val="3"/>
            <charset val="128"/>
          </rPr>
          <t>タップアップは、VRF森宗さんの資料から算出。</t>
        </r>
      </text>
    </comment>
    <comment ref="F96" authorId="0" shapeId="0" xr:uid="{9D6FA109-1FB5-41AC-94C1-7E4548825022}">
      <text>
        <r>
          <rPr>
            <b/>
            <sz val="9"/>
            <color indexed="81"/>
            <rFont val="MS P ゴシック"/>
            <family val="3"/>
            <charset val="128"/>
          </rPr>
          <t xml:space="preserve">カタログ値から、一律1.1倍して算出。
</t>
        </r>
      </text>
    </comment>
    <comment ref="F106" authorId="0" shapeId="0" xr:uid="{A1D1786E-9F00-418E-89FC-89787C3803C4}">
      <text>
        <r>
          <rPr>
            <b/>
            <sz val="9"/>
            <color indexed="81"/>
            <rFont val="MS P ゴシック"/>
            <family val="3"/>
            <charset val="128"/>
          </rPr>
          <t xml:space="preserve">カタログ値から、一律1.1倍して算出。
</t>
        </r>
      </text>
    </comment>
    <comment ref="F115" authorId="0" shapeId="0" xr:uid="{2B027463-AB2C-4A2F-8613-F14B3886E129}">
      <text>
        <r>
          <rPr>
            <b/>
            <sz val="9"/>
            <color indexed="81"/>
            <rFont val="MS P ゴシック"/>
            <family val="3"/>
            <charset val="128"/>
          </rPr>
          <t>カタログ値から算出</t>
        </r>
      </text>
    </comment>
    <comment ref="E120" authorId="0" shapeId="0" xr:uid="{0B46CF22-E979-47D6-8BF2-C4CF616B004A}">
      <text>
        <r>
          <rPr>
            <b/>
            <sz val="9"/>
            <color indexed="81"/>
            <rFont val="MS P ゴシック"/>
            <family val="3"/>
            <charset val="128"/>
          </rPr>
          <t>作成者:</t>
        </r>
        <r>
          <rPr>
            <sz val="9"/>
            <color indexed="81"/>
            <rFont val="MS P ゴシック"/>
            <family val="3"/>
            <charset val="128"/>
          </rPr>
          <t xml:space="preserve">
0.28
</t>
        </r>
      </text>
    </comment>
    <comment ref="F120" authorId="0" shapeId="0" xr:uid="{0914744D-9797-4898-AC15-F680598C3DC0}">
      <text>
        <r>
          <rPr>
            <b/>
            <sz val="9"/>
            <color indexed="81"/>
            <rFont val="MS P ゴシック"/>
            <family val="3"/>
            <charset val="128"/>
          </rPr>
          <t>カタログ値から算出</t>
        </r>
      </text>
    </comment>
    <comment ref="E121" authorId="0" shapeId="0" xr:uid="{15E02F8A-5C5E-46E1-86B5-C287A164068A}">
      <text>
        <r>
          <rPr>
            <b/>
            <sz val="9"/>
            <color indexed="81"/>
            <rFont val="MS P ゴシック"/>
            <family val="3"/>
            <charset val="128"/>
          </rPr>
          <t>作成者:</t>
        </r>
        <r>
          <rPr>
            <sz val="9"/>
            <color indexed="81"/>
            <rFont val="MS P ゴシック"/>
            <family val="3"/>
            <charset val="128"/>
          </rPr>
          <t xml:space="preserve">
0.35</t>
        </r>
      </text>
    </comment>
    <comment ref="E126" authorId="0" shapeId="0" xr:uid="{ADEDEE79-DA57-4ADC-93D6-9D225AA6021F}">
      <text>
        <r>
          <rPr>
            <b/>
            <sz val="9"/>
            <color indexed="81"/>
            <rFont val="MS P ゴシック"/>
            <family val="3"/>
            <charset val="128"/>
          </rPr>
          <t>作成者:</t>
        </r>
        <r>
          <rPr>
            <sz val="9"/>
            <color indexed="81"/>
            <rFont val="MS P ゴシック"/>
            <family val="3"/>
            <charset val="128"/>
          </rPr>
          <t xml:space="preserve">
0.31</t>
        </r>
      </text>
    </comment>
    <comment ref="F126" authorId="0" shapeId="0" xr:uid="{D3D9F30D-3C25-4B2B-A606-2018F7991071}">
      <text>
        <r>
          <rPr>
            <b/>
            <sz val="9"/>
            <color indexed="81"/>
            <rFont val="MS P ゴシック"/>
            <family val="3"/>
            <charset val="128"/>
          </rPr>
          <t>カタログ値から算出</t>
        </r>
      </text>
    </comment>
    <comment ref="F132" authorId="0" shapeId="0" xr:uid="{4CEAF7E1-E605-4C51-982A-DD284820ACD2}">
      <text>
        <r>
          <rPr>
            <b/>
            <sz val="9"/>
            <color indexed="81"/>
            <rFont val="MS P ゴシック"/>
            <family val="3"/>
            <charset val="128"/>
          </rPr>
          <t>カタログ値から算出</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121066BC-98D7-430C-A54B-8E39B7FB7BE8}">
      <text>
        <r>
          <rPr>
            <sz val="9"/>
            <color indexed="81"/>
            <rFont val="MS P ゴシック"/>
            <family val="3"/>
            <charset val="128"/>
          </rPr>
          <t xml:space="preserve">0.8～3.2馬力がある場合、
「1」が立つ
</t>
        </r>
      </text>
    </comment>
    <comment ref="F14" authorId="0" shapeId="0" xr:uid="{5E9D9B62-4B3F-4C3D-940C-2F342D82EAC1}">
      <text>
        <r>
          <rPr>
            <b/>
            <sz val="9"/>
            <color indexed="81"/>
            <rFont val="MS P ゴシック"/>
            <family val="3"/>
            <charset val="128"/>
          </rPr>
          <t>実測データ
　+電流アップ分
　(ﾅﾉｲｰ・ｽｲﾝｸﾞ)</t>
        </r>
      </text>
    </comment>
    <comment ref="F15" authorId="0" shapeId="0" xr:uid="{74C23106-BD55-4613-AA0D-5D8A7647693B}">
      <text>
        <r>
          <rPr>
            <b/>
            <sz val="9"/>
            <color indexed="81"/>
            <rFont val="MS P ゴシック"/>
            <family val="3"/>
            <charset val="128"/>
          </rPr>
          <t>仕様値表
　最大電流(A)</t>
        </r>
      </text>
    </comment>
    <comment ref="F34" authorId="0" shapeId="0" xr:uid="{1BA9CBA6-C39B-472B-B51F-DBD2271EA65F}">
      <text>
        <r>
          <rPr>
            <b/>
            <sz val="9"/>
            <color indexed="81"/>
            <rFont val="MS P ゴシック"/>
            <family val="3"/>
            <charset val="128"/>
          </rPr>
          <t xml:space="preserve">ｶﾀﾛｸﾞ値
＋電力ｱｯﾌﾟ分
（ﾅﾉｲｰ/ｽｲﾝｸﾞ）
</t>
        </r>
      </text>
    </comment>
    <comment ref="F35" authorId="0" shapeId="0" xr:uid="{3753CBBB-79A6-48B9-8A52-CCFDA409A5E9}">
      <text>
        <r>
          <rPr>
            <b/>
            <sz val="9"/>
            <color indexed="81"/>
            <rFont val="MS P ゴシック"/>
            <family val="3"/>
            <charset val="128"/>
          </rPr>
          <t>ｶﾀﾛｸﾞ値
最大電流(A)</t>
        </r>
      </text>
    </comment>
    <comment ref="F56" authorId="0" shapeId="0" xr:uid="{DB5FE27B-CB70-490A-8B93-17410579A0B8}">
      <text>
        <r>
          <rPr>
            <b/>
            <sz val="9"/>
            <color indexed="81"/>
            <rFont val="MS P ゴシック"/>
            <family val="3"/>
            <charset val="128"/>
          </rPr>
          <t>カタログ値から算出</t>
        </r>
      </text>
    </comment>
    <comment ref="F57" authorId="0" shapeId="0" xr:uid="{E17D0B9B-275F-43E6-A0FC-36D2DCDF276D}">
      <text>
        <r>
          <rPr>
            <b/>
            <sz val="9"/>
            <color indexed="81"/>
            <rFont val="MS P ゴシック"/>
            <family val="3"/>
            <charset val="128"/>
          </rPr>
          <t>タップアップはEHP青山さんの資料から算出</t>
        </r>
      </text>
    </comment>
    <comment ref="F62" authorId="0" shapeId="0" xr:uid="{E30A71FA-D122-4C36-B8F4-F0737BB80C78}">
      <text>
        <r>
          <rPr>
            <b/>
            <sz val="9"/>
            <color indexed="81"/>
            <rFont val="MS P ゴシック"/>
            <family val="3"/>
            <charset val="128"/>
          </rPr>
          <t>カタログ値から算出</t>
        </r>
      </text>
    </comment>
    <comment ref="F63" authorId="0" shapeId="0" xr:uid="{0E00A61E-CCF4-4374-9139-1F2FB2543424}">
      <text>
        <r>
          <rPr>
            <b/>
            <sz val="9"/>
            <color indexed="81"/>
            <rFont val="MS P ゴシック"/>
            <family val="3"/>
            <charset val="128"/>
          </rPr>
          <t>タップアップはEHP青山さんの資料から算出</t>
        </r>
      </text>
    </comment>
    <comment ref="F66" authorId="0" shapeId="0" xr:uid="{6A8B9AC6-84C5-445A-9393-A0A3934F8A50}">
      <text>
        <r>
          <rPr>
            <b/>
            <sz val="9"/>
            <color indexed="81"/>
            <rFont val="MS P ゴシック"/>
            <family val="3"/>
            <charset val="128"/>
          </rPr>
          <t>カタログ値から算出</t>
        </r>
      </text>
    </comment>
    <comment ref="F67" authorId="0" shapeId="0" xr:uid="{2F374EE1-1F15-400B-8469-6EAC8561F3D7}">
      <text>
        <r>
          <rPr>
            <b/>
            <sz val="9"/>
            <color indexed="81"/>
            <rFont val="MS P ゴシック"/>
            <family val="3"/>
            <charset val="128"/>
          </rPr>
          <t>タップアップはEHP上野さんの資料から算出</t>
        </r>
      </text>
    </comment>
    <comment ref="F78" authorId="0" shapeId="0" xr:uid="{2E150A34-7C74-430F-8277-69B25F1A4EC6}">
      <text>
        <r>
          <rPr>
            <b/>
            <sz val="9"/>
            <color indexed="81"/>
            <rFont val="MS P ゴシック"/>
            <family val="3"/>
            <charset val="128"/>
          </rPr>
          <t>カタログ値から算出</t>
        </r>
      </text>
    </comment>
    <comment ref="F79" authorId="0" shapeId="0" xr:uid="{D1A7EA8A-8884-4F6B-A5CF-9476852289CB}">
      <text>
        <r>
          <rPr>
            <b/>
            <sz val="9"/>
            <color indexed="81"/>
            <rFont val="MS P ゴシック"/>
            <family val="3"/>
            <charset val="128"/>
          </rPr>
          <t>タップアップはEHP上野さんの資料から算出</t>
        </r>
      </text>
    </comment>
    <comment ref="F90" authorId="0" shapeId="0" xr:uid="{7307A297-EFEA-4711-95D4-A9966106B089}">
      <text>
        <r>
          <rPr>
            <b/>
            <sz val="9"/>
            <color indexed="81"/>
            <rFont val="MS P ゴシック"/>
            <family val="3"/>
            <charset val="128"/>
          </rPr>
          <t>カタログ値から算出</t>
        </r>
      </text>
    </comment>
    <comment ref="F91" authorId="0" shapeId="0" xr:uid="{0B2AAEE6-218B-4301-A2A7-B332FCD50A36}">
      <text>
        <r>
          <rPr>
            <b/>
            <sz val="9"/>
            <color indexed="81"/>
            <rFont val="MS P ゴシック"/>
            <family val="3"/>
            <charset val="128"/>
          </rPr>
          <t>タップアップは、VRF森宗さんの資料から算出。</t>
        </r>
      </text>
    </comment>
    <comment ref="F96" authorId="0" shapeId="0" xr:uid="{2CCC2D47-D35B-4DA5-A636-4FD586D9FCE9}">
      <text>
        <r>
          <rPr>
            <b/>
            <sz val="9"/>
            <color indexed="81"/>
            <rFont val="MS P ゴシック"/>
            <family val="3"/>
            <charset val="128"/>
          </rPr>
          <t xml:space="preserve">カタログ値から、一律1.1倍して算出。
</t>
        </r>
      </text>
    </comment>
    <comment ref="F106" authorId="0" shapeId="0" xr:uid="{04A9F5EB-05DF-4B12-A5D4-9756A3844A6C}">
      <text>
        <r>
          <rPr>
            <b/>
            <sz val="9"/>
            <color indexed="81"/>
            <rFont val="MS P ゴシック"/>
            <family val="3"/>
            <charset val="128"/>
          </rPr>
          <t xml:space="preserve">カタログ値から、一律1.1倍して算出。
</t>
        </r>
      </text>
    </comment>
    <comment ref="F115" authorId="0" shapeId="0" xr:uid="{8F762507-1BE3-4F51-9997-465901708E77}">
      <text>
        <r>
          <rPr>
            <b/>
            <sz val="9"/>
            <color indexed="81"/>
            <rFont val="MS P ゴシック"/>
            <family val="3"/>
            <charset val="128"/>
          </rPr>
          <t>カタログ値から算出</t>
        </r>
      </text>
    </comment>
    <comment ref="E120" authorId="0" shapeId="0" xr:uid="{D5D79A33-F139-43F7-A107-68A127B0DDD1}">
      <text>
        <r>
          <rPr>
            <b/>
            <sz val="9"/>
            <color indexed="81"/>
            <rFont val="MS P ゴシック"/>
            <family val="3"/>
            <charset val="128"/>
          </rPr>
          <t>作成者:</t>
        </r>
        <r>
          <rPr>
            <sz val="9"/>
            <color indexed="81"/>
            <rFont val="MS P ゴシック"/>
            <family val="3"/>
            <charset val="128"/>
          </rPr>
          <t xml:space="preserve">
0.28
</t>
        </r>
      </text>
    </comment>
    <comment ref="F120" authorId="0" shapeId="0" xr:uid="{6A6DAC99-5C84-42EB-8CB8-1894B6C0D97A}">
      <text>
        <r>
          <rPr>
            <b/>
            <sz val="9"/>
            <color indexed="81"/>
            <rFont val="MS P ゴシック"/>
            <family val="3"/>
            <charset val="128"/>
          </rPr>
          <t>カタログ値から算出</t>
        </r>
      </text>
    </comment>
    <comment ref="E121" authorId="0" shapeId="0" xr:uid="{C959FAEB-2D7E-44D4-94A3-E52C240A1828}">
      <text>
        <r>
          <rPr>
            <b/>
            <sz val="9"/>
            <color indexed="81"/>
            <rFont val="MS P ゴシック"/>
            <family val="3"/>
            <charset val="128"/>
          </rPr>
          <t>作成者:</t>
        </r>
        <r>
          <rPr>
            <sz val="9"/>
            <color indexed="81"/>
            <rFont val="MS P ゴシック"/>
            <family val="3"/>
            <charset val="128"/>
          </rPr>
          <t xml:space="preserve">
0.35</t>
        </r>
      </text>
    </comment>
    <comment ref="E126" authorId="0" shapeId="0" xr:uid="{FA655A5B-CA79-4C8F-8501-5A3D7CC5568E}">
      <text>
        <r>
          <rPr>
            <b/>
            <sz val="9"/>
            <color indexed="81"/>
            <rFont val="MS P ゴシック"/>
            <family val="3"/>
            <charset val="128"/>
          </rPr>
          <t>作成者:</t>
        </r>
        <r>
          <rPr>
            <sz val="9"/>
            <color indexed="81"/>
            <rFont val="MS P ゴシック"/>
            <family val="3"/>
            <charset val="128"/>
          </rPr>
          <t xml:space="preserve">
0.31</t>
        </r>
      </text>
    </comment>
    <comment ref="F126" authorId="0" shapeId="0" xr:uid="{5C233551-1B8C-4C30-AB80-62177977EDBB}">
      <text>
        <r>
          <rPr>
            <b/>
            <sz val="9"/>
            <color indexed="81"/>
            <rFont val="MS P ゴシック"/>
            <family val="3"/>
            <charset val="128"/>
          </rPr>
          <t>カタログ値から算出</t>
        </r>
      </text>
    </comment>
    <comment ref="F132" authorId="0" shapeId="0" xr:uid="{713ABB00-66FF-4213-88E0-266BB0C9EFD3}">
      <text>
        <r>
          <rPr>
            <b/>
            <sz val="9"/>
            <color indexed="81"/>
            <rFont val="MS P ゴシック"/>
            <family val="3"/>
            <charset val="128"/>
          </rPr>
          <t>カタログ値から算出</t>
        </r>
      </text>
    </comment>
  </commentList>
</comments>
</file>

<file path=xl/sharedStrings.xml><?xml version="1.0" encoding="utf-8"?>
<sst xmlns="http://schemas.openxmlformats.org/spreadsheetml/2006/main" count="853" uniqueCount="289">
  <si>
    <t>型式</t>
    <rPh sb="0" eb="2">
      <t>カタシキ</t>
    </rPh>
    <phoneticPr fontId="1"/>
  </si>
  <si>
    <t>判定基準</t>
    <rPh sb="0" eb="2">
      <t>ハンテイ</t>
    </rPh>
    <rPh sb="2" eb="4">
      <t>キジュン</t>
    </rPh>
    <phoneticPr fontId="1"/>
  </si>
  <si>
    <t>AXHP45MA</t>
    <phoneticPr fontId="1"/>
  </si>
  <si>
    <t>AXHP56MA</t>
    <phoneticPr fontId="1"/>
  </si>
  <si>
    <t>AXHP71MA</t>
    <phoneticPr fontId="1"/>
  </si>
  <si>
    <t>AXHP80MA</t>
    <phoneticPr fontId="1"/>
  </si>
  <si>
    <t>AXHP90MA</t>
    <phoneticPr fontId="1"/>
  </si>
  <si>
    <t>AXHP112MA</t>
    <phoneticPr fontId="1"/>
  </si>
  <si>
    <t>AXHP140MA</t>
    <phoneticPr fontId="1"/>
  </si>
  <si>
    <t>AXHP160MA</t>
    <phoneticPr fontId="1"/>
  </si>
  <si>
    <t>AXHP71M</t>
    <phoneticPr fontId="1"/>
  </si>
  <si>
    <t>AXHP80M</t>
    <phoneticPr fontId="1"/>
  </si>
  <si>
    <t>AXHP90M</t>
    <phoneticPr fontId="1"/>
  </si>
  <si>
    <t>AXHP112M</t>
    <phoneticPr fontId="1"/>
  </si>
  <si>
    <t>AXHP140M</t>
    <phoneticPr fontId="1"/>
  </si>
  <si>
    <t>AXHP160M</t>
    <phoneticPr fontId="1"/>
  </si>
  <si>
    <t>台数</t>
    <rPh sb="0" eb="2">
      <t>ダイスウ</t>
    </rPh>
    <phoneticPr fontId="1"/>
  </si>
  <si>
    <t>計</t>
    <rPh sb="0" eb="1">
      <t>ケイ</t>
    </rPh>
    <phoneticPr fontId="1"/>
  </si>
  <si>
    <t>項目</t>
    <rPh sb="0" eb="2">
      <t>コウモク</t>
    </rPh>
    <phoneticPr fontId="1"/>
  </si>
  <si>
    <t>ABGP560F2ND</t>
  </si>
  <si>
    <t>冷房能力(ｋW)</t>
    <rPh sb="0" eb="2">
      <t>レイボウ</t>
    </rPh>
    <rPh sb="2" eb="4">
      <t>ノウリョク</t>
    </rPh>
    <phoneticPr fontId="1"/>
  </si>
  <si>
    <t>突入電流A</t>
    <rPh sb="0" eb="2">
      <t>トツニュウ</t>
    </rPh>
    <rPh sb="2" eb="4">
      <t>デンリュウ</t>
    </rPh>
    <phoneticPr fontId="1"/>
  </si>
  <si>
    <t>運転電流（50Hz)A</t>
    <rPh sb="0" eb="2">
      <t>ウンテン</t>
    </rPh>
    <rPh sb="2" eb="4">
      <t>デンリュウ</t>
    </rPh>
    <phoneticPr fontId="1"/>
  </si>
  <si>
    <t>運転電流（60Hz)A</t>
    <rPh sb="0" eb="2">
      <t>ウンテン</t>
    </rPh>
    <rPh sb="2" eb="4">
      <t>デンリュウ</t>
    </rPh>
    <phoneticPr fontId="1"/>
  </si>
  <si>
    <t>室内機名称</t>
    <rPh sb="0" eb="3">
      <t>シツナイキ</t>
    </rPh>
    <rPh sb="3" eb="5">
      <t>メイショウ</t>
    </rPh>
    <phoneticPr fontId="1"/>
  </si>
  <si>
    <t>ラウンドフロータイプ</t>
  </si>
  <si>
    <t>ラウンドフロータイプ</t>
    <phoneticPr fontId="1"/>
  </si>
  <si>
    <t>S-ラウンドフロータイプ</t>
  </si>
  <si>
    <t>S-ラウンドフロータイプ</t>
    <phoneticPr fontId="1"/>
  </si>
  <si>
    <t>ダブルフロータイプ</t>
  </si>
  <si>
    <t>ダブルフロータイプ</t>
    <phoneticPr fontId="1"/>
  </si>
  <si>
    <t>天井吊形</t>
    <rPh sb="0" eb="2">
      <t>テンジョウ</t>
    </rPh>
    <rPh sb="2" eb="3">
      <t>ツリ</t>
    </rPh>
    <rPh sb="3" eb="4">
      <t>ケイ</t>
    </rPh>
    <phoneticPr fontId="1"/>
  </si>
  <si>
    <t>シングルフロータイプ</t>
  </si>
  <si>
    <t>シングルフロータイプ</t>
    <phoneticPr fontId="1"/>
  </si>
  <si>
    <t>天井埋込ダクト形</t>
    <rPh sb="0" eb="2">
      <t>テンジョウ</t>
    </rPh>
    <rPh sb="2" eb="4">
      <t>ウメコミ</t>
    </rPh>
    <rPh sb="7" eb="8">
      <t>ケイ</t>
    </rPh>
    <phoneticPr fontId="1"/>
  </si>
  <si>
    <t>運転電流(A)</t>
    <rPh sb="0" eb="2">
      <t>ウンテン</t>
    </rPh>
    <rPh sb="2" eb="4">
      <t>デンリュウ</t>
    </rPh>
    <phoneticPr fontId="1"/>
  </si>
  <si>
    <t>〇</t>
    <phoneticPr fontId="1"/>
  </si>
  <si>
    <t>突入電流計(A)</t>
    <rPh sb="0" eb="2">
      <t>トツニュウ</t>
    </rPh>
    <rPh sb="2" eb="4">
      <t>デンリュウ</t>
    </rPh>
    <rPh sb="4" eb="5">
      <t>ケイ</t>
    </rPh>
    <phoneticPr fontId="1"/>
  </si>
  <si>
    <t>運転電流計(A)</t>
    <rPh sb="0" eb="2">
      <t>ウンテン</t>
    </rPh>
    <rPh sb="2" eb="4">
      <t>デンリュウ</t>
    </rPh>
    <phoneticPr fontId="1"/>
  </si>
  <si>
    <t>能力計(kW)</t>
    <rPh sb="0" eb="2">
      <t>ノウリョク</t>
    </rPh>
    <rPh sb="2" eb="3">
      <t>ケイ</t>
    </rPh>
    <phoneticPr fontId="1"/>
  </si>
  <si>
    <t>突入電流(A)</t>
    <phoneticPr fontId="1"/>
  </si>
  <si>
    <t>周波数</t>
    <rPh sb="0" eb="3">
      <t>シュウハスウ</t>
    </rPh>
    <phoneticPr fontId="1"/>
  </si>
  <si>
    <t>Hz</t>
    <phoneticPr fontId="1"/>
  </si>
  <si>
    <t>室内機台数</t>
    <rPh sb="0" eb="3">
      <t>シツナイキ</t>
    </rPh>
    <rPh sb="3" eb="5">
      <t>ダイスウ</t>
    </rPh>
    <phoneticPr fontId="1"/>
  </si>
  <si>
    <t>能力(kW)</t>
    <phoneticPr fontId="1"/>
  </si>
  <si>
    <t>ABGP560F2NDE</t>
    <phoneticPr fontId="1"/>
  </si>
  <si>
    <t>室外機</t>
    <rPh sb="0" eb="3">
      <t>シツガイキ</t>
    </rPh>
    <phoneticPr fontId="1"/>
  </si>
  <si>
    <t>判定結果</t>
    <rPh sb="0" eb="2">
      <t>ハンテイ</t>
    </rPh>
    <rPh sb="2" eb="4">
      <t>ケッカ</t>
    </rPh>
    <phoneticPr fontId="1"/>
  </si>
  <si>
    <t>導入機種</t>
    <rPh sb="0" eb="2">
      <t>ドウニュウ</t>
    </rPh>
    <rPh sb="2" eb="4">
      <t>キシュ</t>
    </rPh>
    <phoneticPr fontId="1"/>
  </si>
  <si>
    <t>空調運転</t>
    <rPh sb="0" eb="2">
      <t>クウチョウ</t>
    </rPh>
    <rPh sb="2" eb="4">
      <t>ウンテン</t>
    </rPh>
    <phoneticPr fontId="1"/>
  </si>
  <si>
    <t>【判定結果】</t>
    <rPh sb="1" eb="3">
      <t>ハンテイ</t>
    </rPh>
    <rPh sb="3" eb="5">
      <t>ケッカ</t>
    </rPh>
    <phoneticPr fontId="1"/>
  </si>
  <si>
    <t>室内機も対象かどうか</t>
    <rPh sb="0" eb="3">
      <t>シツナイキ</t>
    </rPh>
    <rPh sb="4" eb="6">
      <t>タイショウ</t>
    </rPh>
    <phoneticPr fontId="1"/>
  </si>
  <si>
    <t>室外機＋室内機</t>
    <rPh sb="0" eb="3">
      <t>シツガイキ</t>
    </rPh>
    <rPh sb="4" eb="7">
      <t>シツナイキ</t>
    </rPh>
    <phoneticPr fontId="1"/>
  </si>
  <si>
    <t>室外機のみ</t>
    <rPh sb="0" eb="3">
      <t>シツガイキ</t>
    </rPh>
    <phoneticPr fontId="1"/>
  </si>
  <si>
    <t>遮断器容量(A)</t>
    <rPh sb="0" eb="3">
      <t>シャダンキ</t>
    </rPh>
    <rPh sb="3" eb="5">
      <t>ヨウリョウ</t>
    </rPh>
    <phoneticPr fontId="1"/>
  </si>
  <si>
    <t>電力負荷(kVA)</t>
    <rPh sb="0" eb="2">
      <t>デンリョク</t>
    </rPh>
    <rPh sb="2" eb="4">
      <t>フカ</t>
    </rPh>
    <phoneticPr fontId="1"/>
  </si>
  <si>
    <t>突入電流基準値(A)</t>
    <rPh sb="0" eb="4">
      <t>トツニュウデンリュウ</t>
    </rPh>
    <rPh sb="4" eb="7">
      <t>キジュンチ</t>
    </rPh>
    <phoneticPr fontId="1"/>
  </si>
  <si>
    <t>消費電流基準値(A)</t>
    <rPh sb="0" eb="2">
      <t>ショウヒ</t>
    </rPh>
    <rPh sb="2" eb="4">
      <t>デンリュウ</t>
    </rPh>
    <rPh sb="4" eb="7">
      <t>キジュンチ</t>
    </rPh>
    <phoneticPr fontId="1"/>
  </si>
  <si>
    <t>A</t>
    <phoneticPr fontId="1"/>
  </si>
  <si>
    <t>電力負荷</t>
    <phoneticPr fontId="1"/>
  </si>
  <si>
    <t>kVA以下</t>
    <rPh sb="3" eb="5">
      <t>イカ</t>
    </rPh>
    <phoneticPr fontId="1"/>
  </si>
  <si>
    <t>54.0～72.8kW(96.4～130%)</t>
    <phoneticPr fontId="1"/>
  </si>
  <si>
    <t>遮断器容量※</t>
    <rPh sb="0" eb="3">
      <t>シャダンキ</t>
    </rPh>
    <rPh sb="3" eb="5">
      <t>ヨウリョウ</t>
    </rPh>
    <phoneticPr fontId="1"/>
  </si>
  <si>
    <t>A以下</t>
    <phoneticPr fontId="1"/>
  </si>
  <si>
    <t>室外機台数</t>
    <rPh sb="0" eb="3">
      <t>シツガイキ</t>
    </rPh>
    <rPh sb="3" eb="5">
      <t>ダイスウ</t>
    </rPh>
    <phoneticPr fontId="1"/>
  </si>
  <si>
    <t>×</t>
    <phoneticPr fontId="1"/>
  </si>
  <si>
    <t>【条件入力欄】</t>
    <rPh sb="1" eb="3">
      <t>ジョウケン</t>
    </rPh>
    <rPh sb="3" eb="5">
      <t>ニュウリョク</t>
    </rPh>
    <rPh sb="5" eb="6">
      <t>ラン</t>
    </rPh>
    <phoneticPr fontId="1"/>
  </si>
  <si>
    <t>①室内機接続台数</t>
    <rPh sb="1" eb="4">
      <t>シツナイキ</t>
    </rPh>
    <rPh sb="4" eb="6">
      <t>セツゾク</t>
    </rPh>
    <rPh sb="6" eb="8">
      <t>ダイスウ</t>
    </rPh>
    <phoneticPr fontId="1"/>
  </si>
  <si>
    <t>②室内機接続容量</t>
    <rPh sb="4" eb="6">
      <t>セツゾク</t>
    </rPh>
    <rPh sb="6" eb="8">
      <t>ヨウリョウ</t>
    </rPh>
    <phoneticPr fontId="1"/>
  </si>
  <si>
    <t>③室内機突入電流</t>
    <rPh sb="4" eb="6">
      <t>トツニュウ</t>
    </rPh>
    <rPh sb="6" eb="8">
      <t>デンリュウ</t>
    </rPh>
    <phoneticPr fontId="1"/>
  </si>
  <si>
    <t>④室内機運転電流</t>
    <rPh sb="4" eb="6">
      <t>ウンテン</t>
    </rPh>
    <rPh sb="6" eb="8">
      <t>デンリュウ</t>
    </rPh>
    <phoneticPr fontId="1"/>
  </si>
  <si>
    <t>室内機</t>
    <rPh sb="0" eb="3">
      <t>シツナイキ</t>
    </rPh>
    <phoneticPr fontId="1"/>
  </si>
  <si>
    <t>4～11台</t>
    <rPh sb="4" eb="5">
      <t>ダイ</t>
    </rPh>
    <phoneticPr fontId="1"/>
  </si>
  <si>
    <t>①電源、電力負荷情報</t>
    <rPh sb="1" eb="3">
      <t>デンゲン</t>
    </rPh>
    <rPh sb="4" eb="6">
      <t>デンリョク</t>
    </rPh>
    <rPh sb="6" eb="8">
      <t>フカ</t>
    </rPh>
    <rPh sb="8" eb="10">
      <t>ジョウホウ</t>
    </rPh>
    <phoneticPr fontId="1"/>
  </si>
  <si>
    <t>②室内機接続可否判定用情報</t>
    <rPh sb="1" eb="4">
      <t>シツナイキ</t>
    </rPh>
    <rPh sb="4" eb="6">
      <t>セツゾク</t>
    </rPh>
    <rPh sb="6" eb="8">
      <t>カヒ</t>
    </rPh>
    <rPh sb="8" eb="10">
      <t>ハンテイ</t>
    </rPh>
    <rPh sb="10" eb="11">
      <t>ヨウ</t>
    </rPh>
    <rPh sb="11" eb="13">
      <t>ジョウホウ</t>
    </rPh>
    <phoneticPr fontId="1"/>
  </si>
  <si>
    <t>2.  補助金対象判定</t>
    <rPh sb="4" eb="7">
      <t>ホジョキン</t>
    </rPh>
    <rPh sb="7" eb="9">
      <t>タイショウ</t>
    </rPh>
    <rPh sb="9" eb="11">
      <t>ハンテイ</t>
    </rPh>
    <phoneticPr fontId="1"/>
  </si>
  <si>
    <t>1, 2　総合判定結果</t>
    <rPh sb="5" eb="7">
      <t>ソウゴウ</t>
    </rPh>
    <rPh sb="7" eb="9">
      <t>ハンテイ</t>
    </rPh>
    <rPh sb="9" eb="11">
      <t>ケッカ</t>
    </rPh>
    <phoneticPr fontId="1"/>
  </si>
  <si>
    <t>停電時利用</t>
    <rPh sb="0" eb="2">
      <t>テイデン</t>
    </rPh>
    <rPh sb="2" eb="3">
      <t>ジ</t>
    </rPh>
    <rPh sb="3" eb="5">
      <t>リヨウ</t>
    </rPh>
    <phoneticPr fontId="1"/>
  </si>
  <si>
    <t>停電時利用能力計</t>
    <rPh sb="3" eb="5">
      <t>リヨウ</t>
    </rPh>
    <rPh sb="5" eb="7">
      <t>ノウリョク</t>
    </rPh>
    <rPh sb="7" eb="8">
      <t>ケイ</t>
    </rPh>
    <phoneticPr fontId="1"/>
  </si>
  <si>
    <t>停電時利用</t>
    <rPh sb="3" eb="5">
      <t>リヨウ</t>
    </rPh>
    <phoneticPr fontId="1"/>
  </si>
  <si>
    <t>停電時利用室内機接続容量</t>
    <rPh sb="0" eb="2">
      <t>テイデン</t>
    </rPh>
    <rPh sb="2" eb="3">
      <t>ジ</t>
    </rPh>
    <rPh sb="3" eb="5">
      <t>リヨウ</t>
    </rPh>
    <rPh sb="5" eb="8">
      <t>シツナイキ</t>
    </rPh>
    <rPh sb="8" eb="10">
      <t>セツゾク</t>
    </rPh>
    <rPh sb="10" eb="12">
      <t>ヨウリョウ</t>
    </rPh>
    <phoneticPr fontId="1"/>
  </si>
  <si>
    <t>総合判定結果</t>
    <rPh sb="0" eb="2">
      <t>ソウゴウ</t>
    </rPh>
    <rPh sb="2" eb="4">
      <t>ハンテイ</t>
    </rPh>
    <rPh sb="4" eb="6">
      <t>ケッカ</t>
    </rPh>
    <phoneticPr fontId="1"/>
  </si>
  <si>
    <t>補助金対象判定</t>
    <rPh sb="0" eb="3">
      <t>ホジョキン</t>
    </rPh>
    <rPh sb="3" eb="5">
      <t>タイショウ</t>
    </rPh>
    <rPh sb="5" eb="7">
      <t>ハンテイ</t>
    </rPh>
    <phoneticPr fontId="1"/>
  </si>
  <si>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1"/>
  </si>
  <si>
    <t>※遮断器は停電時に照明などで使用する電力負荷用の遮断器。</t>
    <rPh sb="1" eb="4">
      <t>シャダンキ</t>
    </rPh>
    <rPh sb="18" eb="20">
      <t>デンリョク</t>
    </rPh>
    <rPh sb="20" eb="22">
      <t>フカ</t>
    </rPh>
    <rPh sb="22" eb="23">
      <t>ヨウ</t>
    </rPh>
    <rPh sb="24" eb="27">
      <t>シャダンキ</t>
    </rPh>
    <phoneticPr fontId="1"/>
  </si>
  <si>
    <t>〇　室内機入力欄の緑色ハッチングの全ての室内機が補助対象です。</t>
    <rPh sb="2" eb="5">
      <t>シツナイキ</t>
    </rPh>
    <rPh sb="9" eb="11">
      <t>ミドリイロ</t>
    </rPh>
    <rPh sb="17" eb="18">
      <t>スベ</t>
    </rPh>
    <rPh sb="20" eb="23">
      <t>シツナイキ</t>
    </rPh>
    <rPh sb="24" eb="26">
      <t>ホジョ</t>
    </rPh>
    <rPh sb="26" eb="28">
      <t>タイショウ</t>
    </rPh>
    <phoneticPr fontId="1"/>
  </si>
  <si>
    <t>条件付〇　停電時利用室内機が100%を超えるため100%以下に調整してください。もしくは100%を超える室内機は補助対象外として申請してください。</t>
    <rPh sb="0" eb="2">
      <t>ジョウケン</t>
    </rPh>
    <rPh sb="2" eb="3">
      <t>ツ</t>
    </rPh>
    <phoneticPr fontId="1"/>
  </si>
  <si>
    <t>AXHP45MJ</t>
    <phoneticPr fontId="1"/>
  </si>
  <si>
    <t>AXHP56MJ</t>
    <phoneticPr fontId="1"/>
  </si>
  <si>
    <t>AXHP71MJ</t>
    <phoneticPr fontId="1"/>
  </si>
  <si>
    <t>AXHP80MJ</t>
    <phoneticPr fontId="1"/>
  </si>
  <si>
    <t>AXHP90MJ</t>
    <phoneticPr fontId="1"/>
  </si>
  <si>
    <t>AXHP112MJ</t>
    <phoneticPr fontId="1"/>
  </si>
  <si>
    <t>AXHP140MJ</t>
    <phoneticPr fontId="1"/>
  </si>
  <si>
    <t>AXHP160MJ</t>
    <phoneticPr fontId="1"/>
  </si>
  <si>
    <r>
      <t xml:space="preserve">1. 接続室内機仕様 </t>
    </r>
    <r>
      <rPr>
        <sz val="11"/>
        <color theme="1"/>
        <rFont val="游ゴシック"/>
        <family val="3"/>
        <charset val="128"/>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1"/>
  </si>
  <si>
    <t>【対象室外機：GHPハイパワープラス　ABGP560F2ND,ABGP560F2NDE】</t>
    <rPh sb="1" eb="3">
      <t>タイショウ</t>
    </rPh>
    <rPh sb="3" eb="6">
      <t>シツガイキ</t>
    </rPh>
    <phoneticPr fontId="1"/>
  </si>
  <si>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16"/>
  </si>
  <si>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16"/>
  </si>
  <si>
    <t>停電時利用で接続容量100%（56.0kW)までは補助対象。停電時利用室内機で100%を超える場合は補助対象外。また、停電時利用しない室内機は対象外。</t>
    <phoneticPr fontId="1"/>
  </si>
  <si>
    <t>AXKP45CB</t>
    <phoneticPr fontId="1"/>
  </si>
  <si>
    <t>AXKP56CB</t>
    <phoneticPr fontId="1"/>
  </si>
  <si>
    <t>AXKP71CB</t>
    <phoneticPr fontId="1"/>
  </si>
  <si>
    <t>AXMP112CB</t>
    <phoneticPr fontId="1"/>
  </si>
  <si>
    <t>AXMP140CB</t>
    <phoneticPr fontId="1"/>
  </si>
  <si>
    <t>AXMP160CB</t>
    <phoneticPr fontId="1"/>
  </si>
  <si>
    <t>AXMP45CB</t>
    <phoneticPr fontId="1"/>
  </si>
  <si>
    <t>AXMP56CB</t>
    <phoneticPr fontId="1"/>
  </si>
  <si>
    <t>AXMP71CB</t>
    <phoneticPr fontId="1"/>
  </si>
  <si>
    <t>AXMP90CB</t>
    <phoneticPr fontId="1"/>
  </si>
  <si>
    <t>AXCP112CD</t>
    <phoneticPr fontId="1"/>
  </si>
  <si>
    <t>AXCP140CD</t>
    <phoneticPr fontId="1"/>
  </si>
  <si>
    <t>AXCP160CD</t>
    <phoneticPr fontId="1"/>
  </si>
  <si>
    <t>AXCP45CD</t>
    <phoneticPr fontId="1"/>
  </si>
  <si>
    <t>AXCP56CD</t>
    <phoneticPr fontId="1"/>
  </si>
  <si>
    <t>AXCP71CD</t>
    <phoneticPr fontId="1"/>
  </si>
  <si>
    <t>AXCP80CD</t>
    <phoneticPr fontId="1"/>
  </si>
  <si>
    <t>AXCP90CD</t>
    <phoneticPr fontId="1"/>
  </si>
  <si>
    <t>AXFP112DB</t>
    <phoneticPr fontId="1"/>
  </si>
  <si>
    <t>AXFP112MM</t>
    <phoneticPr fontId="1"/>
  </si>
  <si>
    <t>AXFP140MM</t>
    <phoneticPr fontId="1"/>
  </si>
  <si>
    <t>AXFP140DB</t>
    <phoneticPr fontId="1"/>
  </si>
  <si>
    <t>AXFP160DB</t>
    <phoneticPr fontId="1"/>
  </si>
  <si>
    <t>AXFP160MM</t>
    <phoneticPr fontId="1"/>
  </si>
  <si>
    <t>AXFP45DB</t>
    <phoneticPr fontId="1"/>
  </si>
  <si>
    <t>AXFP45MM</t>
    <phoneticPr fontId="1"/>
  </si>
  <si>
    <t>AXFP56DB</t>
    <phoneticPr fontId="1"/>
  </si>
  <si>
    <t>AXFP56MM</t>
    <phoneticPr fontId="1"/>
  </si>
  <si>
    <t>AXFP71DB</t>
    <phoneticPr fontId="1"/>
  </si>
  <si>
    <t>AXFP71MM</t>
    <phoneticPr fontId="1"/>
  </si>
  <si>
    <t>AXFP80DB</t>
    <phoneticPr fontId="1"/>
  </si>
  <si>
    <t>AXFP80MM</t>
    <phoneticPr fontId="1"/>
  </si>
  <si>
    <t>AXFP90DB</t>
    <phoneticPr fontId="1"/>
  </si>
  <si>
    <t>AXFP90MM</t>
    <phoneticPr fontId="1"/>
  </si>
  <si>
    <t>3台（固定）</t>
    <rPh sb="1" eb="2">
      <t>ダイ</t>
    </rPh>
    <rPh sb="3" eb="5">
      <t>コテイ</t>
    </rPh>
    <phoneticPr fontId="1"/>
  </si>
  <si>
    <t>48.0KW（固定）</t>
    <rPh sb="7" eb="9">
      <t>コテイ</t>
    </rPh>
    <phoneticPr fontId="1"/>
  </si>
  <si>
    <t>のセルに入力してください。</t>
    <phoneticPr fontId="1"/>
  </si>
  <si>
    <t>株式会社アイシン</t>
    <rPh sb="0" eb="4">
      <t>カブシキカイシャ</t>
    </rPh>
    <phoneticPr fontId="1"/>
  </si>
  <si>
    <t>号機</t>
    <rPh sb="0" eb="2">
      <t>ゴウキ</t>
    </rPh>
    <phoneticPr fontId="16"/>
  </si>
  <si>
    <t>〇</t>
  </si>
  <si>
    <r>
      <t>AXCP45</t>
    </r>
    <r>
      <rPr>
        <sz val="11"/>
        <color rgb="FFFF0000"/>
        <rFont val="游ゴシック"/>
        <family val="3"/>
        <charset val="128"/>
      </rPr>
      <t>EA</t>
    </r>
    <phoneticPr fontId="1"/>
  </si>
  <si>
    <r>
      <t>AXCP56</t>
    </r>
    <r>
      <rPr>
        <sz val="11"/>
        <color rgb="FFFF0000"/>
        <rFont val="游ゴシック"/>
        <family val="3"/>
        <charset val="128"/>
      </rPr>
      <t>EA</t>
    </r>
    <phoneticPr fontId="1"/>
  </si>
  <si>
    <r>
      <t>AXCP71</t>
    </r>
    <r>
      <rPr>
        <sz val="11"/>
        <color rgb="FFFF0000"/>
        <rFont val="游ゴシック"/>
        <family val="3"/>
        <charset val="128"/>
      </rPr>
      <t>EA</t>
    </r>
    <phoneticPr fontId="1"/>
  </si>
  <si>
    <r>
      <t>AXCP80</t>
    </r>
    <r>
      <rPr>
        <sz val="11"/>
        <color rgb="FFFF0000"/>
        <rFont val="游ゴシック"/>
        <family val="3"/>
        <charset val="128"/>
      </rPr>
      <t>EA</t>
    </r>
    <phoneticPr fontId="1"/>
  </si>
  <si>
    <r>
      <t>AXCP90</t>
    </r>
    <r>
      <rPr>
        <sz val="11"/>
        <color rgb="FFFF0000"/>
        <rFont val="游ゴシック"/>
        <family val="3"/>
        <charset val="128"/>
      </rPr>
      <t>EA</t>
    </r>
    <phoneticPr fontId="1"/>
  </si>
  <si>
    <r>
      <t>AXCP112</t>
    </r>
    <r>
      <rPr>
        <sz val="11"/>
        <color rgb="FFFF0000"/>
        <rFont val="游ゴシック"/>
        <family val="3"/>
        <charset val="128"/>
      </rPr>
      <t>EA</t>
    </r>
    <phoneticPr fontId="1"/>
  </si>
  <si>
    <r>
      <t>AXCP140</t>
    </r>
    <r>
      <rPr>
        <sz val="11"/>
        <color rgb="FFFF0000"/>
        <rFont val="游ゴシック"/>
        <family val="3"/>
        <charset val="128"/>
      </rPr>
      <t>EA</t>
    </r>
    <phoneticPr fontId="1"/>
  </si>
  <si>
    <r>
      <t>AXCP160</t>
    </r>
    <r>
      <rPr>
        <sz val="11"/>
        <color rgb="FFFF0000"/>
        <rFont val="游ゴシック"/>
        <family val="3"/>
        <charset val="128"/>
      </rPr>
      <t>EA</t>
    </r>
    <phoneticPr fontId="1"/>
  </si>
  <si>
    <r>
      <t>AXFP45</t>
    </r>
    <r>
      <rPr>
        <sz val="11"/>
        <color rgb="FFFF0000"/>
        <rFont val="游ゴシック"/>
        <family val="3"/>
        <charset val="128"/>
      </rPr>
      <t>EA</t>
    </r>
    <phoneticPr fontId="1"/>
  </si>
  <si>
    <r>
      <t>AXFP56</t>
    </r>
    <r>
      <rPr>
        <sz val="11"/>
        <color rgb="FFFF0000"/>
        <rFont val="游ゴシック"/>
        <family val="3"/>
        <charset val="128"/>
      </rPr>
      <t>EA</t>
    </r>
    <phoneticPr fontId="1"/>
  </si>
  <si>
    <r>
      <t>AXFP71</t>
    </r>
    <r>
      <rPr>
        <sz val="11"/>
        <color rgb="FFFF0000"/>
        <rFont val="游ゴシック"/>
        <family val="3"/>
        <charset val="128"/>
      </rPr>
      <t>EA</t>
    </r>
    <phoneticPr fontId="1"/>
  </si>
  <si>
    <r>
      <t>AXFP80</t>
    </r>
    <r>
      <rPr>
        <sz val="11"/>
        <color rgb="FFFF0000"/>
        <rFont val="游ゴシック"/>
        <family val="3"/>
        <charset val="128"/>
      </rPr>
      <t>EA</t>
    </r>
    <phoneticPr fontId="1"/>
  </si>
  <si>
    <r>
      <t>AXFP90</t>
    </r>
    <r>
      <rPr>
        <sz val="11"/>
        <color rgb="FFFF0000"/>
        <rFont val="游ゴシック"/>
        <family val="3"/>
        <charset val="128"/>
      </rPr>
      <t>EA</t>
    </r>
    <phoneticPr fontId="1"/>
  </si>
  <si>
    <r>
      <t>AXFP112</t>
    </r>
    <r>
      <rPr>
        <sz val="11"/>
        <color rgb="FFFF0000"/>
        <rFont val="游ゴシック"/>
        <family val="3"/>
        <charset val="128"/>
      </rPr>
      <t>EA</t>
    </r>
    <phoneticPr fontId="1"/>
  </si>
  <si>
    <r>
      <t>AXFP140</t>
    </r>
    <r>
      <rPr>
        <sz val="11"/>
        <color rgb="FFFF0000"/>
        <rFont val="游ゴシック"/>
        <family val="3"/>
        <charset val="128"/>
      </rPr>
      <t>EA</t>
    </r>
    <phoneticPr fontId="1"/>
  </si>
  <si>
    <r>
      <t>AXFP160</t>
    </r>
    <r>
      <rPr>
        <sz val="11"/>
        <color rgb="FFFF0000"/>
        <rFont val="游ゴシック"/>
        <family val="3"/>
        <charset val="128"/>
      </rPr>
      <t>EA</t>
    </r>
    <phoneticPr fontId="1"/>
  </si>
  <si>
    <r>
      <t>AXFP45</t>
    </r>
    <r>
      <rPr>
        <sz val="11"/>
        <color rgb="FFFF0000"/>
        <rFont val="游ゴシック"/>
        <family val="3"/>
        <charset val="128"/>
      </rPr>
      <t>NA</t>
    </r>
    <phoneticPr fontId="1"/>
  </si>
  <si>
    <r>
      <t>AXFP56</t>
    </r>
    <r>
      <rPr>
        <sz val="11"/>
        <color rgb="FFFF0000"/>
        <rFont val="游ゴシック"/>
        <family val="3"/>
        <charset val="128"/>
      </rPr>
      <t>NA</t>
    </r>
    <phoneticPr fontId="1"/>
  </si>
  <si>
    <r>
      <t>AXFP71</t>
    </r>
    <r>
      <rPr>
        <sz val="11"/>
        <color rgb="FFFF0000"/>
        <rFont val="游ゴシック"/>
        <family val="3"/>
        <charset val="128"/>
      </rPr>
      <t>NA</t>
    </r>
    <phoneticPr fontId="1"/>
  </si>
  <si>
    <r>
      <t>AXFP80</t>
    </r>
    <r>
      <rPr>
        <sz val="11"/>
        <color rgb="FFFF0000"/>
        <rFont val="游ゴシック"/>
        <family val="3"/>
        <charset val="128"/>
      </rPr>
      <t>NA</t>
    </r>
    <phoneticPr fontId="1"/>
  </si>
  <si>
    <r>
      <t>AXFP90</t>
    </r>
    <r>
      <rPr>
        <sz val="11"/>
        <color rgb="FFFF0000"/>
        <rFont val="游ゴシック"/>
        <family val="3"/>
        <charset val="128"/>
      </rPr>
      <t>NA</t>
    </r>
    <phoneticPr fontId="1"/>
  </si>
  <si>
    <r>
      <t>AXFP112</t>
    </r>
    <r>
      <rPr>
        <sz val="11"/>
        <color rgb="FFFF0000"/>
        <rFont val="游ゴシック"/>
        <family val="3"/>
        <charset val="128"/>
      </rPr>
      <t>NA</t>
    </r>
    <phoneticPr fontId="1"/>
  </si>
  <si>
    <r>
      <t>AXFP140</t>
    </r>
    <r>
      <rPr>
        <sz val="11"/>
        <color rgb="FFFF0000"/>
        <rFont val="游ゴシック"/>
        <family val="3"/>
        <charset val="128"/>
      </rPr>
      <t>NA</t>
    </r>
    <phoneticPr fontId="1"/>
  </si>
  <si>
    <r>
      <t>AXFP160</t>
    </r>
    <r>
      <rPr>
        <sz val="11"/>
        <color rgb="FFFF0000"/>
        <rFont val="游ゴシック"/>
        <family val="3"/>
        <charset val="128"/>
      </rPr>
      <t>NA</t>
    </r>
    <phoneticPr fontId="1"/>
  </si>
  <si>
    <r>
      <t>AXHP45</t>
    </r>
    <r>
      <rPr>
        <sz val="11"/>
        <color rgb="FFFF0000"/>
        <rFont val="游ゴシック"/>
        <family val="3"/>
        <charset val="128"/>
      </rPr>
      <t>NA</t>
    </r>
    <phoneticPr fontId="1"/>
  </si>
  <si>
    <r>
      <t>AXHP56</t>
    </r>
    <r>
      <rPr>
        <sz val="11"/>
        <color rgb="FFFF0000"/>
        <rFont val="游ゴシック"/>
        <family val="3"/>
        <charset val="128"/>
      </rPr>
      <t>NA</t>
    </r>
    <phoneticPr fontId="1"/>
  </si>
  <si>
    <r>
      <t>AXHP71</t>
    </r>
    <r>
      <rPr>
        <sz val="11"/>
        <color rgb="FFFF0000"/>
        <rFont val="游ゴシック"/>
        <family val="3"/>
        <charset val="128"/>
      </rPr>
      <t>NA</t>
    </r>
    <phoneticPr fontId="1"/>
  </si>
  <si>
    <r>
      <t>AXHP80</t>
    </r>
    <r>
      <rPr>
        <sz val="11"/>
        <color rgb="FFFF0000"/>
        <rFont val="游ゴシック"/>
        <family val="3"/>
        <charset val="128"/>
      </rPr>
      <t>NA</t>
    </r>
    <phoneticPr fontId="1"/>
  </si>
  <si>
    <r>
      <t>AXHP90</t>
    </r>
    <r>
      <rPr>
        <sz val="11"/>
        <color rgb="FFFF0000"/>
        <rFont val="游ゴシック"/>
        <family val="3"/>
        <charset val="128"/>
      </rPr>
      <t>NA</t>
    </r>
    <phoneticPr fontId="1"/>
  </si>
  <si>
    <r>
      <t>AXHP112</t>
    </r>
    <r>
      <rPr>
        <sz val="11"/>
        <color rgb="FFFF0000"/>
        <rFont val="游ゴシック"/>
        <family val="3"/>
        <charset val="128"/>
      </rPr>
      <t>NA</t>
    </r>
    <phoneticPr fontId="1"/>
  </si>
  <si>
    <r>
      <t>AXHP140</t>
    </r>
    <r>
      <rPr>
        <sz val="11"/>
        <color rgb="FFFF0000"/>
        <rFont val="游ゴシック"/>
        <family val="3"/>
        <charset val="128"/>
      </rPr>
      <t>NA</t>
    </r>
    <phoneticPr fontId="1"/>
  </si>
  <si>
    <r>
      <t>AXHP160</t>
    </r>
    <r>
      <rPr>
        <sz val="11"/>
        <color rgb="FFFF0000"/>
        <rFont val="游ゴシック"/>
        <family val="3"/>
        <charset val="128"/>
      </rPr>
      <t>NA</t>
    </r>
    <phoneticPr fontId="1"/>
  </si>
  <si>
    <r>
      <t>●室内機接続判定シート</t>
    </r>
    <r>
      <rPr>
        <b/>
        <sz val="18"/>
        <color rgb="FFFF0000"/>
        <rFont val="游ゴシック"/>
        <family val="3"/>
        <charset val="128"/>
      </rPr>
      <t xml:space="preserve"> </t>
    </r>
    <r>
      <rPr>
        <b/>
        <u val="double"/>
        <sz val="18"/>
        <color rgb="FFFF0000"/>
        <rFont val="游ゴシック"/>
        <family val="3"/>
        <charset val="128"/>
      </rPr>
      <t>(AXHP160NA×3台のケースのみ)</t>
    </r>
    <phoneticPr fontId="1"/>
  </si>
  <si>
    <r>
      <t>●室内機接続判定シート</t>
    </r>
    <r>
      <rPr>
        <b/>
        <u val="double"/>
        <sz val="18"/>
        <color rgb="FFFF0000"/>
        <rFont val="游ゴシック"/>
        <family val="3"/>
        <charset val="128"/>
      </rPr>
      <t xml:space="preserve"> (AXHP160NA×3台以外の全ケース)</t>
    </r>
    <rPh sb="25" eb="27">
      <t>イガイ</t>
    </rPh>
    <rPh sb="28" eb="29">
      <t>ゼン</t>
    </rPh>
    <phoneticPr fontId="1"/>
  </si>
  <si>
    <t>AXFP160NA</t>
  </si>
  <si>
    <t>AXHP56NA</t>
  </si>
  <si>
    <t>パナソニック産機システムズ（株）</t>
  </si>
  <si>
    <t>【対象：ハイパワープラス（U-GB560U1D＊、U-GX560U1D＊）】</t>
    <rPh sb="1" eb="3">
      <t>タイショウ</t>
    </rPh>
    <phoneticPr fontId="16"/>
  </si>
  <si>
    <t>※複数台発電システムの場合は、各系統ごとにシートを作成し、チェックを行ってください。</t>
    <rPh sb="1" eb="3">
      <t>フクスウ</t>
    </rPh>
    <rPh sb="3" eb="4">
      <t>ダイ</t>
    </rPh>
    <rPh sb="4" eb="6">
      <t>ハツデン</t>
    </rPh>
    <rPh sb="11" eb="13">
      <t>バアイ</t>
    </rPh>
    <rPh sb="15" eb="18">
      <t>カクケイトウ</t>
    </rPh>
    <rPh sb="25" eb="27">
      <t>サクセイ</t>
    </rPh>
    <rPh sb="34" eb="35">
      <t>オコナ</t>
    </rPh>
    <phoneticPr fontId="16"/>
  </si>
  <si>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16"/>
  </si>
  <si>
    <t>入力可能欄：</t>
    <rPh sb="0" eb="2">
      <t>ニュウリョク</t>
    </rPh>
    <rPh sb="2" eb="4">
      <t>カノウ</t>
    </rPh>
    <rPh sb="4" eb="5">
      <t>ラン</t>
    </rPh>
    <phoneticPr fontId="16"/>
  </si>
  <si>
    <t>部分</t>
    <rPh sb="0" eb="1">
      <t>ブ</t>
    </rPh>
    <rPh sb="1" eb="2">
      <t>ブン</t>
    </rPh>
    <phoneticPr fontId="16"/>
  </si>
  <si>
    <t>【室内機消費電力と接続容量】</t>
    <rPh sb="1" eb="4">
      <t>シツナイキ</t>
    </rPh>
    <rPh sb="4" eb="6">
      <t>ショウヒ</t>
    </rPh>
    <rPh sb="6" eb="8">
      <t>デンリョク</t>
    </rPh>
    <rPh sb="9" eb="11">
      <t>セツゾク</t>
    </rPh>
    <rPh sb="11" eb="13">
      <t>ヨウリョウ</t>
    </rPh>
    <phoneticPr fontId="16"/>
  </si>
  <si>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16"/>
  </si>
  <si>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16"/>
  </si>
  <si>
    <t>容量
(HP)</t>
    <rPh sb="0" eb="2">
      <t>ヨウリョウ</t>
    </rPh>
    <phoneticPr fontId="16"/>
  </si>
  <si>
    <t>電流
（A）</t>
    <rPh sb="0" eb="2">
      <t>デンリュウ</t>
    </rPh>
    <phoneticPr fontId="16"/>
  </si>
  <si>
    <t>消費電力
(kVA)</t>
    <rPh sb="0" eb="2">
      <t>ショウヒ</t>
    </rPh>
    <rPh sb="2" eb="4">
      <t>デンリョク</t>
    </rPh>
    <phoneticPr fontId="16"/>
  </si>
  <si>
    <t>台数</t>
    <rPh sb="0" eb="2">
      <t>ダイスウ</t>
    </rPh>
    <phoneticPr fontId="16"/>
  </si>
  <si>
    <t>合計消費電力(kVA)</t>
    <rPh sb="0" eb="2">
      <t>ゴウケイ</t>
    </rPh>
    <rPh sb="2" eb="4">
      <t>ショウヒ</t>
    </rPh>
    <rPh sb="4" eb="6">
      <t>デンリョク</t>
    </rPh>
    <phoneticPr fontId="16"/>
  </si>
  <si>
    <t>合計容量(HP)</t>
    <rPh sb="0" eb="2">
      <t>ゴウケイ</t>
    </rPh>
    <rPh sb="2" eb="4">
      <t>ヨウリョウ</t>
    </rPh>
    <phoneticPr fontId="16"/>
  </si>
  <si>
    <t>ハイタップ設定</t>
    <rPh sb="5" eb="7">
      <t>セッテイ</t>
    </rPh>
    <phoneticPr fontId="16"/>
  </si>
  <si>
    <t>停電時
運転する</t>
    <rPh sb="0" eb="2">
      <t>テイデン</t>
    </rPh>
    <rPh sb="2" eb="3">
      <t>ジ</t>
    </rPh>
    <rPh sb="4" eb="6">
      <t>ウンテン</t>
    </rPh>
    <phoneticPr fontId="16"/>
  </si>
  <si>
    <t>※停電時
運転しない</t>
    <rPh sb="1" eb="3">
      <t>テイデン</t>
    </rPh>
    <rPh sb="3" eb="4">
      <t>ジ</t>
    </rPh>
    <rPh sb="5" eb="7">
      <t>ウンテン</t>
    </rPh>
    <phoneticPr fontId="16"/>
  </si>
  <si>
    <t>計</t>
    <rPh sb="0" eb="1">
      <t>ケイ</t>
    </rPh>
    <phoneticPr fontId="16"/>
  </si>
  <si>
    <t>なし</t>
    <phoneticPr fontId="16"/>
  </si>
  <si>
    <t>あり</t>
    <phoneticPr fontId="16"/>
  </si>
  <si>
    <t>フラグ</t>
    <phoneticPr fontId="16"/>
  </si>
  <si>
    <t>〇</t>
    <phoneticPr fontId="16"/>
  </si>
  <si>
    <t>高天1方向
DS1</t>
    <rPh sb="0" eb="1">
      <t>コウ</t>
    </rPh>
    <rPh sb="1" eb="2">
      <t>テン</t>
    </rPh>
    <rPh sb="3" eb="5">
      <t>ホウコウ</t>
    </rPh>
    <phoneticPr fontId="16"/>
  </si>
  <si>
    <t>室内機の
合計消費電力(kVA)</t>
    <rPh sb="0" eb="3">
      <t>シツナイキ</t>
    </rPh>
    <rPh sb="5" eb="7">
      <t>ゴウケイ</t>
    </rPh>
    <rPh sb="7" eb="9">
      <t>ショウヒ</t>
    </rPh>
    <rPh sb="9" eb="11">
      <t>デンリョク</t>
    </rPh>
    <phoneticPr fontId="16"/>
  </si>
  <si>
    <t>室内機の接続容量</t>
    <rPh sb="0" eb="3">
      <t>シツナイキ</t>
    </rPh>
    <rPh sb="4" eb="8">
      <t>セツゾクヨウリョウ</t>
    </rPh>
    <phoneticPr fontId="16"/>
  </si>
  <si>
    <t>電気機器
使用可能容量kVA</t>
    <rPh sb="0" eb="2">
      <t>デンキ</t>
    </rPh>
    <rPh sb="2" eb="4">
      <t>キキ</t>
    </rPh>
    <rPh sb="5" eb="7">
      <t>シヨウ</t>
    </rPh>
    <rPh sb="7" eb="9">
      <t>カノウ</t>
    </rPh>
    <rPh sb="9" eb="11">
      <t>ヨウリョウ</t>
    </rPh>
    <phoneticPr fontId="16"/>
  </si>
  <si>
    <t>通常時</t>
    <rPh sb="0" eb="3">
      <t>ツウジョウジ</t>
    </rPh>
    <phoneticPr fontId="16"/>
  </si>
  <si>
    <t>停電時</t>
    <rPh sb="0" eb="3">
      <t>テイデンジ</t>
    </rPh>
    <phoneticPr fontId="16"/>
  </si>
  <si>
    <t>総合</t>
    <rPh sb="0" eb="2">
      <t>ソウゴウ</t>
    </rPh>
    <phoneticPr fontId="16"/>
  </si>
  <si>
    <t>下限</t>
    <rPh sb="0" eb="2">
      <t>カゲン</t>
    </rPh>
    <phoneticPr fontId="16"/>
  </si>
  <si>
    <t>上限</t>
    <rPh sb="0" eb="2">
      <t>ジョウゲン</t>
    </rPh>
    <phoneticPr fontId="16"/>
  </si>
  <si>
    <t>判定</t>
    <rPh sb="0" eb="2">
      <t>ハンテイ</t>
    </rPh>
    <phoneticPr fontId="16"/>
  </si>
  <si>
    <t>■負荷（kVA）入力</t>
    <rPh sb="1" eb="3">
      <t>フカ</t>
    </rPh>
    <rPh sb="8" eb="10">
      <t>ニュウリョク</t>
    </rPh>
    <phoneticPr fontId="16"/>
  </si>
  <si>
    <t>照明等の負荷（200V）</t>
    <rPh sb="0" eb="2">
      <t>ショウメイ</t>
    </rPh>
    <rPh sb="2" eb="3">
      <t>トウ</t>
    </rPh>
    <rPh sb="4" eb="6">
      <t>フカ</t>
    </rPh>
    <phoneticPr fontId="16"/>
  </si>
  <si>
    <t>コンセント（100V)</t>
    <phoneticPr fontId="16"/>
  </si>
  <si>
    <t>kVA</t>
    <phoneticPr fontId="16"/>
  </si>
  <si>
    <t>A</t>
    <phoneticPr fontId="16"/>
  </si>
  <si>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16"/>
  </si>
  <si>
    <t>※ﾏｲﾅｽの値はNG</t>
    <rPh sb="6" eb="7">
      <t>アタイ</t>
    </rPh>
    <phoneticPr fontId="16"/>
  </si>
  <si>
    <t>■２．８固定</t>
    <rPh sb="4" eb="6">
      <t>コテイ</t>
    </rPh>
    <phoneticPr fontId="16"/>
  </si>
  <si>
    <t>■自動演算</t>
    <rPh sb="1" eb="3">
      <t>ジドウ</t>
    </rPh>
    <rPh sb="3" eb="5">
      <t>エンザン</t>
    </rPh>
    <phoneticPr fontId="16"/>
  </si>
  <si>
    <t>-</t>
    <phoneticPr fontId="16"/>
  </si>
  <si>
    <t>室内機消費電力</t>
    <rPh sb="0" eb="3">
      <t>シツナイキ</t>
    </rPh>
    <rPh sb="3" eb="5">
      <t>ショウヒ</t>
    </rPh>
    <rPh sb="5" eb="7">
      <t>デンリョク</t>
    </rPh>
    <phoneticPr fontId="16"/>
  </si>
  <si>
    <t>=</t>
    <phoneticPr fontId="16"/>
  </si>
  <si>
    <t>電気機器容量</t>
    <rPh sb="0" eb="2">
      <t>デンキ</t>
    </rPh>
    <rPh sb="2" eb="4">
      <t>キキ</t>
    </rPh>
    <rPh sb="4" eb="6">
      <t>ヨウリョウ</t>
    </rPh>
    <phoneticPr fontId="16"/>
  </si>
  <si>
    <t>マイナスは×</t>
    <phoneticPr fontId="16"/>
  </si>
  <si>
    <t>●室内機接続判定シート</t>
    <phoneticPr fontId="1"/>
  </si>
  <si>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1"/>
  </si>
  <si>
    <t>ヤンマーエネルギーシステム（株）</t>
    <rPh sb="13" eb="16">
      <t>カブ</t>
    </rPh>
    <phoneticPr fontId="48"/>
  </si>
  <si>
    <t>ダイキン工業（株）</t>
    <rPh sb="4" eb="6">
      <t>コウギョウ</t>
    </rPh>
    <rPh sb="6" eb="9">
      <t>カブ</t>
    </rPh>
    <phoneticPr fontId="48"/>
  </si>
  <si>
    <t>１）接続可能室内機　    　　　　　　　　　　　　　　　　　　　ラウンドフロー・天井吊形</t>
    <rPh sb="2" eb="4">
      <t>セツゾク</t>
    </rPh>
    <rPh sb="4" eb="6">
      <t>カノウ</t>
    </rPh>
    <rPh sb="6" eb="9">
      <t>シツナイキ</t>
    </rPh>
    <rPh sb="41" eb="43">
      <t>テンジョウ</t>
    </rPh>
    <rPh sb="43" eb="44">
      <t>ツリ</t>
    </rPh>
    <rPh sb="44" eb="45">
      <t>ケイ</t>
    </rPh>
    <phoneticPr fontId="48"/>
  </si>
  <si>
    <t>※その他の室内機はメーカーに相談ください。</t>
    <phoneticPr fontId="48"/>
  </si>
  <si>
    <t>２）接続可能室内機台数　　　　　　　　　　　　　　　　　　　2台～10台</t>
    <rPh sb="2" eb="4">
      <t>セツゾク</t>
    </rPh>
    <rPh sb="4" eb="6">
      <t>カノウ</t>
    </rPh>
    <rPh sb="6" eb="9">
      <t>シツナイキ</t>
    </rPh>
    <rPh sb="9" eb="11">
      <t>ダイスウ</t>
    </rPh>
    <rPh sb="31" eb="32">
      <t>ダイ</t>
    </rPh>
    <rPh sb="35" eb="36">
      <t>ダイ</t>
    </rPh>
    <phoneticPr fontId="48"/>
  </si>
  <si>
    <t>３）接続可能室内機合計容量　　　　　　　　　　　　　　　　P280～P560（50～100%）</t>
    <rPh sb="2" eb="4">
      <t>セツゾク</t>
    </rPh>
    <rPh sb="4" eb="6">
      <t>カノウ</t>
    </rPh>
    <rPh sb="6" eb="9">
      <t>シツナイキ</t>
    </rPh>
    <rPh sb="9" eb="11">
      <t>ゴウケイ</t>
    </rPh>
    <rPh sb="11" eb="13">
      <t>ヨウリョウ</t>
    </rPh>
    <phoneticPr fontId="48"/>
  </si>
  <si>
    <t>４）停電時空調能力　　　　　　　　　　　　　　　　　　　　　　冷房：45㎾　暖房：50㎾</t>
    <rPh sb="2" eb="4">
      <t>テイデン</t>
    </rPh>
    <rPh sb="4" eb="5">
      <t>ジ</t>
    </rPh>
    <rPh sb="5" eb="7">
      <t>クウチョウ</t>
    </rPh>
    <rPh sb="7" eb="9">
      <t>ノウリョク</t>
    </rPh>
    <rPh sb="31" eb="33">
      <t>レイボウ</t>
    </rPh>
    <rPh sb="38" eb="40">
      <t>ダンボウ</t>
    </rPh>
    <phoneticPr fontId="48"/>
  </si>
  <si>
    <t>５）発電能力（INV出力ー室内機消費電力）　　　　　  1.1kVA</t>
    <rPh sb="2" eb="4">
      <t>ハツデン</t>
    </rPh>
    <rPh sb="4" eb="6">
      <t>ノウリョク</t>
    </rPh>
    <rPh sb="10" eb="12">
      <t>シュツリョク</t>
    </rPh>
    <rPh sb="13" eb="16">
      <t>シツナイキ</t>
    </rPh>
    <rPh sb="16" eb="18">
      <t>ショウヒ</t>
    </rPh>
    <rPh sb="18" eb="20">
      <t>デンリョク</t>
    </rPh>
    <phoneticPr fontId="48"/>
  </si>
  <si>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48"/>
  </si>
  <si>
    <t>室内機冷房能力[kW]</t>
    <rPh sb="0" eb="3">
      <t>シツナイキ</t>
    </rPh>
    <rPh sb="3" eb="5">
      <t>レイボウ</t>
    </rPh>
    <rPh sb="5" eb="7">
      <t>ノウリョク</t>
    </rPh>
    <phoneticPr fontId="48"/>
  </si>
  <si>
    <t>台数</t>
    <rPh sb="0" eb="2">
      <t>ダイスウ</t>
    </rPh>
    <phoneticPr fontId="48"/>
  </si>
  <si>
    <t>合計能力[kW]</t>
    <rPh sb="0" eb="2">
      <t>ゴウケイ</t>
    </rPh>
    <rPh sb="2" eb="4">
      <t>ノウリョク</t>
    </rPh>
    <phoneticPr fontId="48"/>
  </si>
  <si>
    <t>判定</t>
    <rPh sb="0" eb="2">
      <t>ハンテイ</t>
    </rPh>
    <phoneticPr fontId="48"/>
  </si>
  <si>
    <t>能力</t>
    <rPh sb="0" eb="2">
      <t>ノウリョク</t>
    </rPh>
    <phoneticPr fontId="48"/>
  </si>
  <si>
    <t>のプルダウンメニューから接続室内機台数を選んでください。</t>
    <rPh sb="12" eb="14">
      <t>セツゾク</t>
    </rPh>
    <rPh sb="14" eb="17">
      <t>シツナイキ</t>
    </rPh>
    <rPh sb="17" eb="19">
      <t>ダイスウ</t>
    </rPh>
    <rPh sb="20" eb="21">
      <t>エラ</t>
    </rPh>
    <phoneticPr fontId="48"/>
  </si>
  <si>
    <t>合計</t>
    <rPh sb="0" eb="2">
      <t>ゴウケイ</t>
    </rPh>
    <phoneticPr fontId="48"/>
  </si>
  <si>
    <t>【対象室外機（ヤンマー）：ハイパワープラス　YBZP560L1□】</t>
    <rPh sb="1" eb="3">
      <t>タイショウ</t>
    </rPh>
    <rPh sb="3" eb="6">
      <t>シツガイキ</t>
    </rPh>
    <phoneticPr fontId="16"/>
  </si>
  <si>
    <t>【対象室外機（ダイキン）：ハイパワープラス　GSHDP560□，GSHJP560□ 】</t>
    <rPh sb="1" eb="3">
      <t>タイショウ</t>
    </rPh>
    <rPh sb="3" eb="6">
      <t>シツガイキ</t>
    </rPh>
    <phoneticPr fontId="16"/>
  </si>
  <si>
    <t>型式</t>
    <rPh sb="0" eb="2">
      <t>カタシキ</t>
    </rPh>
    <phoneticPr fontId="16"/>
  </si>
  <si>
    <t>4方向
UU1</t>
    <rPh sb="1" eb="3">
      <t>ホウコウ</t>
    </rPh>
    <phoneticPr fontId="16"/>
  </si>
  <si>
    <t>2方向
LU1</t>
    <rPh sb="1" eb="3">
      <t>ホウコウ</t>
    </rPh>
    <phoneticPr fontId="16"/>
  </si>
  <si>
    <t>●室内機接続判定シート　ver.5.0</t>
    <rPh sb="1" eb="4">
      <t>シツナイキ</t>
    </rPh>
    <rPh sb="4" eb="6">
      <t>セツゾク</t>
    </rPh>
    <rPh sb="6" eb="8">
      <t>ハンテイ</t>
    </rPh>
    <phoneticPr fontId="27"/>
  </si>
  <si>
    <t>1方向
DMU1</t>
    <rPh sb="1" eb="3">
      <t>ホウコウ</t>
    </rPh>
    <phoneticPr fontId="16"/>
  </si>
  <si>
    <t>1方向スリム
DSU1</t>
    <rPh sb="1" eb="3">
      <t>ホウコウ</t>
    </rPh>
    <phoneticPr fontId="16"/>
  </si>
  <si>
    <t>天吊
TU1</t>
    <rPh sb="0" eb="1">
      <t>テン</t>
    </rPh>
    <rPh sb="1" eb="2">
      <t>ツリ</t>
    </rPh>
    <phoneticPr fontId="16"/>
  </si>
  <si>
    <t>ﾋﾞﾙﾄｲﾝ
ｶｾｯﾄ
FU1</t>
    <phoneticPr fontId="16"/>
  </si>
  <si>
    <t>ﾋﾞﾙﾄｲﾝ
ｵｰﾙﾀﾞｸﾄ
FEU1</t>
    <phoneticPr fontId="16"/>
  </si>
  <si>
    <t>壁掛
KU1</t>
    <rPh sb="0" eb="2">
      <t>カベカ</t>
    </rPh>
    <phoneticPr fontId="16"/>
  </si>
  <si>
    <t>ペリメータ
PU1</t>
    <phoneticPr fontId="16"/>
  </si>
  <si>
    <t>ペリメータ埋込
PMU1</t>
    <rPh sb="5" eb="7">
      <t>ウメコミ</t>
    </rPh>
    <phoneticPr fontId="16"/>
  </si>
  <si>
    <t>床置スリム
BU1</t>
    <rPh sb="0" eb="2">
      <t>ユカオ</t>
    </rPh>
    <phoneticPr fontId="16"/>
  </si>
  <si>
    <t>別紙7</t>
    <rPh sb="0" eb="2">
      <t>ベッシ</t>
    </rPh>
    <phoneticPr fontId="1"/>
  </si>
  <si>
    <t>（注）判定結果が「×」（カタログ判定条件から一部外れる等により）になる場合、メーカーに接続可否及び使用可否を確認・依頼するものとする。</t>
  </si>
  <si>
    <t>（注）判定結果が「×」（カタログ判定条件から一部外れる等により）になる場合、メーカーに接続可否及び使用可否を確認・依頼するものとする。</t>
    <rPh sb="1" eb="2">
      <t>チュウ</t>
    </rPh>
    <rPh sb="3" eb="7">
      <t>ハンテイケッカ</t>
    </rPh>
    <rPh sb="16" eb="18">
      <t>ハンテイ</t>
    </rPh>
    <rPh sb="18" eb="20">
      <t>ジョウケン</t>
    </rPh>
    <rPh sb="22" eb="24">
      <t>イチブ</t>
    </rPh>
    <rPh sb="24" eb="25">
      <t>ハズ</t>
    </rPh>
    <rPh sb="27" eb="28">
      <t>トウ</t>
    </rPh>
    <rPh sb="35" eb="37">
      <t>バアイ</t>
    </rPh>
    <rPh sb="43" eb="45">
      <t>セツゾク</t>
    </rPh>
    <rPh sb="47" eb="48">
      <t>オヨ</t>
    </rPh>
    <rPh sb="49" eb="51">
      <t>シヨウ</t>
    </rPh>
    <rPh sb="51" eb="53">
      <t>カヒ</t>
    </rPh>
    <rPh sb="54" eb="56">
      <t>カクニン</t>
    </rPh>
    <rPh sb="57" eb="59">
      <t>イライ</t>
    </rPh>
    <phoneticPr fontId="1"/>
  </si>
  <si>
    <t>AXCP22EA</t>
    <phoneticPr fontId="1"/>
  </si>
  <si>
    <t>　水色ハッチング：2025.4月からのラインアップ追加</t>
    <rPh sb="1" eb="3">
      <t>ミズイロ</t>
    </rPh>
    <rPh sb="15" eb="16">
      <t>ツキ</t>
    </rPh>
    <rPh sb="25" eb="27">
      <t>ツイカ</t>
    </rPh>
    <phoneticPr fontId="1"/>
  </si>
  <si>
    <t>AXCP28EA</t>
    <phoneticPr fontId="1"/>
  </si>
  <si>
    <t>AXCP36EA</t>
    <phoneticPr fontId="1"/>
  </si>
  <si>
    <t>AXFP28EA</t>
    <phoneticPr fontId="1"/>
  </si>
  <si>
    <t>AXFP36EA</t>
    <phoneticPr fontId="1"/>
  </si>
  <si>
    <t>AXFP28NA</t>
    <phoneticPr fontId="1"/>
  </si>
  <si>
    <t>AXFP36NA</t>
    <phoneticPr fontId="1"/>
  </si>
  <si>
    <t>AXHP36NA</t>
    <phoneticPr fontId="1"/>
  </si>
  <si>
    <t>AXKP22EB</t>
    <phoneticPr fontId="1"/>
  </si>
  <si>
    <t>AXKP28EB</t>
    <phoneticPr fontId="1"/>
  </si>
  <si>
    <t>AXKP36EB</t>
    <phoneticPr fontId="1"/>
  </si>
  <si>
    <r>
      <t>AXKP45</t>
    </r>
    <r>
      <rPr>
        <sz val="11"/>
        <color rgb="FFFF0000"/>
        <rFont val="游ゴシック"/>
        <family val="3"/>
        <charset val="128"/>
      </rPr>
      <t>EB</t>
    </r>
    <phoneticPr fontId="1"/>
  </si>
  <si>
    <r>
      <t>AXKP56</t>
    </r>
    <r>
      <rPr>
        <sz val="11"/>
        <color rgb="FFFF0000"/>
        <rFont val="游ゴシック"/>
        <family val="3"/>
        <charset val="128"/>
      </rPr>
      <t>EB</t>
    </r>
    <phoneticPr fontId="1"/>
  </si>
  <si>
    <r>
      <t>AXKP71</t>
    </r>
    <r>
      <rPr>
        <sz val="11"/>
        <color rgb="FFFF0000"/>
        <rFont val="游ゴシック"/>
        <family val="3"/>
        <charset val="128"/>
      </rPr>
      <t>EB</t>
    </r>
    <phoneticPr fontId="1"/>
  </si>
  <si>
    <t>AXSP22EB</t>
    <phoneticPr fontId="1"/>
  </si>
  <si>
    <t>AXSP28EB</t>
    <phoneticPr fontId="1"/>
  </si>
  <si>
    <t>AXSP36EB</t>
    <phoneticPr fontId="1"/>
  </si>
  <si>
    <t>AXSP45EB</t>
    <phoneticPr fontId="1"/>
  </si>
  <si>
    <t>AXSP56EB</t>
    <phoneticPr fontId="1"/>
  </si>
  <si>
    <t>AXSP71EB</t>
    <phoneticPr fontId="1"/>
  </si>
  <si>
    <t>AXSP90EB</t>
    <phoneticPr fontId="1"/>
  </si>
  <si>
    <t>AXSP112EB</t>
    <phoneticPr fontId="1"/>
  </si>
  <si>
    <t>AXSP140EB</t>
    <phoneticPr fontId="1"/>
  </si>
  <si>
    <t>AXAP28EB</t>
    <phoneticPr fontId="1"/>
  </si>
  <si>
    <t>壁掛タイプ</t>
    <rPh sb="0" eb="2">
      <t>カベカ</t>
    </rPh>
    <phoneticPr fontId="1"/>
  </si>
  <si>
    <t>AXAP36EB</t>
    <phoneticPr fontId="1"/>
  </si>
  <si>
    <t>AXAP45EB</t>
    <phoneticPr fontId="1"/>
  </si>
  <si>
    <t>AXAP56EB</t>
    <phoneticPr fontId="1"/>
  </si>
  <si>
    <t>AXAP71MA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</si>
</sst>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_ "/>
    <numFmt numFmtId="178" formatCode="0.0"/>
    <numFmt numFmtId="179" formatCode="0.000"/>
    <numFmt numFmtId="180" formatCode="0.000_ "/>
    <numFmt numFmtId="181" formatCode="0.000_);[Red]\(0.000\)"/>
  </numFmts>
  <fonts count="58">
    <font>
      <sz val="11"/>
      <color theme="1"/>
      <name val="ＭＳ Ｐゴシック"/>
      <family val="2"/>
      <scheme val="minor"/>
    </font>
    <font>
      <sz val="6"/>
      <name val="ＭＳ Ｐゴシック"/>
      <family val="3"/>
      <charset val="128"/>
      <scheme val="minor"/>
    </font>
    <font>
      <b/>
      <sz val="14"/>
      <name val="ＭＳ Ｐゴシック"/>
      <family val="3"/>
      <charset val="128"/>
      <scheme val="minor"/>
    </font>
    <font>
      <sz val="12"/>
      <color theme="1"/>
      <name val="游ゴシック"/>
      <family val="3"/>
      <charset val="128"/>
    </font>
    <font>
      <b/>
      <sz val="14"/>
      <name val="游ゴシック"/>
      <family val="3"/>
      <charset val="128"/>
    </font>
    <font>
      <b/>
      <sz val="12"/>
      <color theme="1"/>
      <name val="游ゴシック"/>
      <family val="3"/>
      <charset val="128"/>
    </font>
    <font>
      <sz val="12"/>
      <color rgb="FFFF0000"/>
      <name val="游ゴシック"/>
      <family val="3"/>
      <charset val="128"/>
    </font>
    <font>
      <sz val="10"/>
      <color rgb="FFFF0000"/>
      <name val="游ゴシック"/>
      <family val="3"/>
      <charset val="128"/>
    </font>
    <font>
      <b/>
      <sz val="11"/>
      <color theme="1"/>
      <name val="游ゴシック"/>
      <family val="3"/>
      <charset val="128"/>
    </font>
    <font>
      <sz val="9"/>
      <color theme="1"/>
      <name val="游ゴシック"/>
      <family val="3"/>
      <charset val="128"/>
    </font>
    <font>
      <b/>
      <sz val="10"/>
      <color theme="1"/>
      <name val="游ゴシック"/>
      <family val="3"/>
      <charset val="128"/>
    </font>
    <font>
      <sz val="11"/>
      <color theme="1"/>
      <name val="游ゴシック"/>
      <family val="3"/>
      <charset val="128"/>
    </font>
    <font>
      <sz val="12"/>
      <name val="游ゴシック"/>
      <family val="3"/>
      <charset val="128"/>
    </font>
    <font>
      <sz val="10"/>
      <color theme="1"/>
      <name val="游ゴシック"/>
      <family val="3"/>
      <charset val="128"/>
    </font>
    <font>
      <b/>
      <sz val="14"/>
      <color theme="1"/>
      <name val="游ゴシック"/>
      <family val="3"/>
      <charset val="128"/>
    </font>
    <font>
      <sz val="11"/>
      <color theme="1"/>
      <name val="ＭＳ 明朝"/>
      <family val="1"/>
      <charset val="128"/>
    </font>
    <font>
      <sz val="6"/>
      <name val="ＭＳ 明朝"/>
      <family val="1"/>
      <charset val="128"/>
    </font>
    <font>
      <b/>
      <sz val="18"/>
      <color theme="1"/>
      <name val="游ゴシック"/>
      <family val="3"/>
      <charset val="128"/>
    </font>
    <font>
      <sz val="11"/>
      <color rgb="FFFF0000"/>
      <name val="ＭＳ Ｐゴシック"/>
      <family val="2"/>
      <scheme val="minor"/>
    </font>
    <font>
      <sz val="8"/>
      <color theme="1"/>
      <name val="游ゴシック"/>
      <family val="3"/>
      <charset val="128"/>
    </font>
    <font>
      <b/>
      <sz val="18"/>
      <color rgb="FFFF0000"/>
      <name val="游ゴシック"/>
      <family val="3"/>
      <charset val="128"/>
    </font>
    <font>
      <sz val="11"/>
      <color rgb="FFFF5050"/>
      <name val="HGS創英角ｺﾞｼｯｸUB"/>
      <family val="3"/>
      <charset val="128"/>
    </font>
    <font>
      <b/>
      <u val="double"/>
      <sz val="18"/>
      <color rgb="FFFF0000"/>
      <name val="游ゴシック"/>
      <family val="3"/>
      <charset val="128"/>
    </font>
    <font>
      <sz val="11"/>
      <color rgb="FFFF0000"/>
      <name val="游ゴシック"/>
      <family val="3"/>
      <charset val="128"/>
    </font>
    <font>
      <sz val="11"/>
      <name val="游ゴシック"/>
      <family val="3"/>
      <charset val="128"/>
    </font>
    <font>
      <sz val="11"/>
      <color indexed="8"/>
      <name val="HGS創英角ｺﾞｼｯｸUB"/>
      <family val="3"/>
      <charset val="128"/>
    </font>
    <font>
      <sz val="18"/>
      <color rgb="FF000000"/>
      <name val="HGS創英角ｺﾞｼｯｸUB"/>
      <family val="3"/>
      <charset val="128"/>
    </font>
    <font>
      <sz val="6"/>
      <name val="ＭＳ Ｐゴシック"/>
      <family val="3"/>
      <charset val="128"/>
    </font>
    <font>
      <sz val="11"/>
      <color indexed="8"/>
      <name val="HGP創英角ｺﾞｼｯｸUB"/>
      <family val="3"/>
      <charset val="128"/>
    </font>
    <font>
      <sz val="14"/>
      <color rgb="FF000000"/>
      <name val="HG丸ｺﾞｼｯｸM-PRO"/>
      <family val="3"/>
      <charset val="128"/>
    </font>
    <font>
      <sz val="12"/>
      <color rgb="FF000000"/>
      <name val="HGS創英角ｺﾞｼｯｸUB"/>
      <family val="3"/>
      <charset val="128"/>
    </font>
    <font>
      <sz val="11"/>
      <color rgb="FF000000"/>
      <name val="HGS創英角ｺﾞｼｯｸUB"/>
      <family val="3"/>
      <charset val="128"/>
    </font>
    <font>
      <sz val="11"/>
      <color rgb="FFFF0000"/>
      <name val="HGS創英角ｺﾞｼｯｸUB"/>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name val="HG丸ｺﾞｼｯｸM-PRO"/>
      <family val="3"/>
      <charset val="128"/>
    </font>
    <font>
      <sz val="11"/>
      <color theme="1"/>
      <name val="HG丸ｺﾞｼｯｸM-PRO"/>
      <family val="3"/>
      <charset val="128"/>
    </font>
    <font>
      <sz val="11"/>
      <name val="HG丸ｺﾞｼｯｸM-PRO"/>
      <family val="3"/>
      <charset val="128"/>
    </font>
    <font>
      <b/>
      <sz val="11"/>
      <color indexed="10"/>
      <name val="HG丸ｺﾞｼｯｸM-PRO"/>
      <family val="3"/>
      <charset val="128"/>
    </font>
    <font>
      <sz val="10"/>
      <color rgb="FFFF0000"/>
      <name val="HGS創英角ｺﾞｼｯｸUB"/>
      <family val="3"/>
      <charset val="128"/>
    </font>
    <font>
      <sz val="9"/>
      <color indexed="81"/>
      <name val="MS P ゴシック"/>
      <family val="3"/>
      <charset val="128"/>
    </font>
    <font>
      <sz val="11"/>
      <color theme="1"/>
      <name val="Meiryo UI"/>
      <family val="2"/>
      <charset val="128"/>
    </font>
    <font>
      <sz val="18"/>
      <color theme="1"/>
      <name val="HGS創英角ｺﾞｼｯｸUB"/>
      <family val="3"/>
      <charset val="128"/>
    </font>
    <font>
      <b/>
      <sz val="11"/>
      <color rgb="FF000000"/>
      <name val="Meiryo UI"/>
      <family val="3"/>
      <charset val="128"/>
    </font>
    <font>
      <sz val="12"/>
      <color theme="1"/>
      <name val="ＭＳ Ｐゴシック"/>
      <family val="2"/>
      <scheme val="minor"/>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sz val="11"/>
      <color indexed="8"/>
      <name val="ＭＳ 明朝"/>
      <family val="1"/>
      <charset val="128"/>
    </font>
    <font>
      <b/>
      <sz val="9"/>
      <color indexed="81"/>
      <name val="MS P ゴシック"/>
      <family val="3"/>
      <charset val="128"/>
    </font>
    <font>
      <sz val="10"/>
      <name val="游ゴシック"/>
      <family val="3"/>
      <charset val="128"/>
    </font>
    <font>
      <b/>
      <sz val="11"/>
      <color rgb="FFFF0000"/>
      <name val="游ゴシック"/>
      <family val="3"/>
      <charset val="128"/>
    </font>
  </fonts>
  <fills count="18">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7"/>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s>
  <borders count="8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s>
  <cellStyleXfs count="3">
    <xf numFmtId="0" fontId="0" fillId="0" borderId="0"/>
    <xf numFmtId="0" fontId="15" fillId="0" borderId="0">
      <alignment vertical="center"/>
    </xf>
    <xf numFmtId="9" fontId="54" fillId="0" borderId="0" applyFont="0" applyFill="0" applyBorder="0" applyAlignment="0" applyProtection="0">
      <alignment vertical="center"/>
    </xf>
  </cellStyleXfs>
  <cellXfs count="506">
    <xf numFmtId="0" fontId="0" fillId="0" borderId="0" xfId="0"/>
    <xf numFmtId="0" fontId="0" fillId="0" borderId="1" xfId="0" applyBorder="1"/>
    <xf numFmtId="0" fontId="0" fillId="0" borderId="40" xfId="0" applyBorder="1" applyAlignment="1">
      <alignment horizontal="center" vertical="center"/>
    </xf>
    <xf numFmtId="0" fontId="0" fillId="0" borderId="39" xfId="0" applyBorder="1" applyAlignment="1">
      <alignment horizontal="center" vertical="center"/>
    </xf>
    <xf numFmtId="0" fontId="0" fillId="0" borderId="40" xfId="0" applyBorder="1"/>
    <xf numFmtId="0" fontId="0" fillId="0" borderId="39" xfId="0" applyBorder="1"/>
    <xf numFmtId="0" fontId="0" fillId="0" borderId="1" xfId="0" applyBorder="1" applyAlignment="1">
      <alignment wrapText="1"/>
    </xf>
    <xf numFmtId="0" fontId="0" fillId="4" borderId="44" xfId="0" applyFill="1" applyBorder="1"/>
    <xf numFmtId="0" fontId="0" fillId="4" borderId="45" xfId="0" applyFill="1" applyBorder="1"/>
    <xf numFmtId="0" fontId="0" fillId="4" borderId="40" xfId="0" applyFill="1" applyBorder="1"/>
    <xf numFmtId="0" fontId="0" fillId="4" borderId="46" xfId="0" applyFill="1" applyBorder="1"/>
    <xf numFmtId="178" fontId="0" fillId="4" borderId="40" xfId="0" applyNumberFormat="1" applyFill="1" applyBorder="1"/>
    <xf numFmtId="178" fontId="0" fillId="4" borderId="46" xfId="0" applyNumberFormat="1" applyFill="1" applyBorder="1"/>
    <xf numFmtId="0" fontId="0" fillId="5" borderId="40" xfId="0" applyFill="1" applyBorder="1"/>
    <xf numFmtId="0" fontId="0" fillId="5" borderId="39" xfId="0" applyFill="1" applyBorder="1"/>
    <xf numFmtId="0" fontId="3" fillId="0" borderId="30" xfId="0" applyFont="1" applyBorder="1" applyAlignment="1">
      <alignment horizontal="left" vertical="center"/>
    </xf>
    <xf numFmtId="0" fontId="5" fillId="0" borderId="30"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177" fontId="5" fillId="0" borderId="23" xfId="0" applyNumberFormat="1" applyFont="1" applyBorder="1" applyAlignment="1">
      <alignment horizontal="center" vertical="center"/>
    </xf>
    <xf numFmtId="0" fontId="5" fillId="0" borderId="38" xfId="0" applyFont="1" applyBorder="1" applyAlignment="1">
      <alignment horizontal="center" vertical="center"/>
    </xf>
    <xf numFmtId="0" fontId="0" fillId="4" borderId="39" xfId="0" applyFill="1" applyBorder="1"/>
    <xf numFmtId="0" fontId="18" fillId="4" borderId="40" xfId="0" applyFont="1" applyFill="1" applyBorder="1"/>
    <xf numFmtId="0" fontId="18" fillId="4" borderId="39" xfId="0" applyFont="1" applyFill="1" applyBorder="1"/>
    <xf numFmtId="0" fontId="5" fillId="4" borderId="11" xfId="0" applyFont="1" applyFill="1" applyBorder="1" applyAlignment="1" applyProtection="1">
      <alignment horizontal="center" vertical="center"/>
      <protection locked="0"/>
    </xf>
    <xf numFmtId="0" fontId="5" fillId="4" borderId="16"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176" fontId="3" fillId="4" borderId="10"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176" fontId="3" fillId="4" borderId="1" xfId="0" applyNumberFormat="1"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176" fontId="3" fillId="4" borderId="15" xfId="0" applyNumberFormat="1" applyFont="1" applyFill="1" applyBorder="1" applyAlignment="1" applyProtection="1">
      <alignment horizontal="center" vertical="center"/>
      <protection locked="0"/>
    </xf>
    <xf numFmtId="0" fontId="2" fillId="4" borderId="1" xfId="0" quotePrefix="1" applyFont="1" applyFill="1" applyBorder="1" applyAlignment="1" applyProtection="1">
      <alignment horizontal="right" vertical="center" wrapText="1"/>
      <protection locked="0"/>
    </xf>
    <xf numFmtId="0" fontId="5"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wrapText="1"/>
    </xf>
    <xf numFmtId="0" fontId="21" fillId="0" borderId="0" xfId="1" applyFont="1">
      <alignment vertical="center"/>
    </xf>
    <xf numFmtId="0" fontId="5" fillId="0" borderId="0" xfId="0" applyFont="1" applyAlignment="1">
      <alignment vertical="center"/>
    </xf>
    <xf numFmtId="0" fontId="5" fillId="2" borderId="32" xfId="0" applyFont="1" applyFill="1" applyBorder="1" applyAlignment="1">
      <alignment horizontal="center" vertical="center"/>
    </xf>
    <xf numFmtId="0" fontId="6" fillId="0" borderId="0" xfId="0" applyFont="1" applyAlignment="1">
      <alignment vertical="center"/>
    </xf>
    <xf numFmtId="0" fontId="3" fillId="4" borderId="40" xfId="0" applyFont="1" applyFill="1" applyBorder="1" applyAlignment="1">
      <alignment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7" fillId="0" borderId="0" xfId="0" applyFont="1" applyAlignment="1">
      <alignment vertical="center"/>
    </xf>
    <xf numFmtId="0" fontId="5" fillId="0" borderId="17" xfId="0" applyFont="1" applyBorder="1" applyAlignment="1">
      <alignment horizontal="center" vertical="center"/>
    </xf>
    <xf numFmtId="0" fontId="5" fillId="0" borderId="15" xfId="0" applyFont="1" applyBorder="1" applyAlignment="1">
      <alignment horizontal="center" vertical="center"/>
    </xf>
    <xf numFmtId="0" fontId="3" fillId="0" borderId="36" xfId="0" applyFont="1" applyBorder="1" applyAlignment="1">
      <alignment horizontal="center" vertical="center"/>
    </xf>
    <xf numFmtId="0" fontId="9" fillId="0" borderId="31" xfId="0" applyFont="1" applyBorder="1" applyAlignment="1">
      <alignment horizontal="left" vertical="center"/>
    </xf>
    <xf numFmtId="0" fontId="5" fillId="0" borderId="31" xfId="0" applyFont="1" applyBorder="1" applyAlignment="1">
      <alignment horizontal="center" vertical="center"/>
    </xf>
    <xf numFmtId="0" fontId="3" fillId="0" borderId="31" xfId="0" applyFont="1" applyBorder="1" applyAlignment="1">
      <alignment horizontal="center" vertical="center"/>
    </xf>
    <xf numFmtId="0" fontId="3" fillId="0" borderId="0" xfId="0" applyFont="1" applyAlignment="1">
      <alignment horizontal="left"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5" fillId="0" borderId="20" xfId="0" applyFont="1" applyBorder="1" applyAlignment="1">
      <alignment horizontal="center" vertical="center"/>
    </xf>
    <xf numFmtId="0" fontId="10" fillId="0" borderId="20"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34" xfId="0" applyFont="1" applyBorder="1" applyAlignment="1">
      <alignment horizontal="center" vertical="center" shrinkToFit="1"/>
    </xf>
    <xf numFmtId="0" fontId="10" fillId="0" borderId="22" xfId="0" applyFont="1" applyBorder="1" applyAlignment="1">
      <alignment horizontal="center" vertical="center" shrinkToFit="1"/>
    </xf>
    <xf numFmtId="0" fontId="3" fillId="0" borderId="10" xfId="0" applyFont="1" applyBorder="1" applyAlignment="1">
      <alignment horizontal="center" vertical="center"/>
    </xf>
    <xf numFmtId="177" fontId="3" fillId="0" borderId="10" xfId="0" applyNumberFormat="1" applyFont="1" applyBorder="1" applyAlignment="1">
      <alignment horizontal="center" vertical="center"/>
    </xf>
    <xf numFmtId="177" fontId="3" fillId="0" borderId="11"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3" fillId="0" borderId="1" xfId="0" applyFont="1" applyBorder="1" applyAlignment="1">
      <alignment horizontal="center" vertical="center"/>
    </xf>
    <xf numFmtId="177" fontId="3" fillId="0" borderId="1" xfId="0" applyNumberFormat="1" applyFont="1" applyBorder="1" applyAlignment="1">
      <alignment horizontal="center" vertical="center"/>
    </xf>
    <xf numFmtId="177" fontId="3" fillId="0" borderId="6" xfId="0" applyNumberFormat="1" applyFont="1" applyBorder="1" applyAlignment="1">
      <alignment horizontal="center" vertical="center"/>
    </xf>
    <xf numFmtId="177" fontId="3" fillId="0" borderId="14" xfId="0" applyNumberFormat="1" applyFont="1" applyBorder="1" applyAlignment="1">
      <alignment horizontal="center" vertical="center"/>
    </xf>
    <xf numFmtId="0" fontId="3" fillId="0" borderId="15" xfId="0" applyFont="1" applyBorder="1" applyAlignment="1">
      <alignment horizontal="center" vertical="center"/>
    </xf>
    <xf numFmtId="177" fontId="3" fillId="0" borderId="15" xfId="0" applyNumberFormat="1" applyFont="1" applyBorder="1" applyAlignment="1">
      <alignment horizontal="center" vertical="center"/>
    </xf>
    <xf numFmtId="177" fontId="3" fillId="0" borderId="16" xfId="0" applyNumberFormat="1" applyFont="1" applyBorder="1" applyAlignment="1">
      <alignment horizontal="center" vertical="center"/>
    </xf>
    <xf numFmtId="0" fontId="5" fillId="0" borderId="24" xfId="0" applyFont="1" applyBorder="1" applyAlignment="1">
      <alignment horizontal="center" vertical="center"/>
    </xf>
    <xf numFmtId="0" fontId="3" fillId="0" borderId="25" xfId="0" applyFont="1" applyBorder="1" applyAlignment="1">
      <alignment horizontal="center" vertical="center"/>
    </xf>
    <xf numFmtId="0" fontId="5" fillId="0" borderId="26" xfId="0" applyFont="1" applyBorder="1" applyAlignment="1">
      <alignment horizontal="center" vertical="center"/>
    </xf>
    <xf numFmtId="176" fontId="3" fillId="0" borderId="25" xfId="0" applyNumberFormat="1" applyFont="1" applyBorder="1" applyAlignment="1">
      <alignment horizontal="center" vertical="center"/>
    </xf>
    <xf numFmtId="176" fontId="3" fillId="0" borderId="26" xfId="0" applyNumberFormat="1" applyFont="1" applyBorder="1" applyAlignment="1">
      <alignment horizontal="center" vertical="center"/>
    </xf>
    <xf numFmtId="177" fontId="3" fillId="0" borderId="26" xfId="0" applyNumberFormat="1" applyFont="1" applyBorder="1" applyAlignment="1">
      <alignment horizontal="center" vertical="center"/>
    </xf>
    <xf numFmtId="0" fontId="3" fillId="0" borderId="26" xfId="0" applyFont="1" applyBorder="1" applyAlignment="1">
      <alignment horizontal="center" vertical="center"/>
    </xf>
    <xf numFmtId="0" fontId="3" fillId="0" borderId="30" xfId="0" applyFont="1" applyBorder="1" applyAlignment="1">
      <alignment horizontal="center" vertical="center"/>
    </xf>
    <xf numFmtId="177" fontId="3" fillId="0" borderId="29" xfId="0" applyNumberFormat="1" applyFont="1" applyBorder="1" applyAlignment="1">
      <alignment horizontal="center" vertical="center"/>
    </xf>
    <xf numFmtId="0" fontId="3" fillId="0" borderId="1" xfId="0" applyFont="1" applyBorder="1" applyAlignment="1">
      <alignment vertical="center"/>
    </xf>
    <xf numFmtId="0" fontId="12" fillId="0" borderId="0" xfId="0" applyFont="1" applyAlignment="1">
      <alignment vertical="center"/>
    </xf>
    <xf numFmtId="0" fontId="3" fillId="0" borderId="6" xfId="0" applyFont="1" applyBorder="1" applyAlignment="1">
      <alignment horizontal="right" vertical="center"/>
    </xf>
    <xf numFmtId="0" fontId="3" fillId="0" borderId="7" xfId="0" applyFont="1" applyBorder="1" applyAlignment="1">
      <alignment horizontal="left" vertical="center"/>
    </xf>
    <xf numFmtId="0" fontId="3" fillId="0" borderId="2" xfId="0" applyFont="1" applyBorder="1" applyAlignment="1">
      <alignment horizontal="left" vertical="center"/>
    </xf>
    <xf numFmtId="0" fontId="13" fillId="0" borderId="8" xfId="0" applyFont="1" applyBorder="1" applyAlignment="1">
      <alignment horizontal="left" vertical="center"/>
    </xf>
    <xf numFmtId="0" fontId="3" fillId="0" borderId="4" xfId="0" applyFont="1" applyBorder="1" applyAlignment="1">
      <alignment vertical="center"/>
    </xf>
    <xf numFmtId="0" fontId="11"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3" fillId="0" borderId="0" xfId="0" applyFont="1" applyAlignment="1">
      <alignment horizontal="center" vertical="center" shrinkToFit="1"/>
    </xf>
    <xf numFmtId="0" fontId="3" fillId="0" borderId="0" xfId="0" applyFont="1" applyAlignment="1" applyProtection="1">
      <alignment vertical="center"/>
      <protection locked="0"/>
    </xf>
    <xf numFmtId="177" fontId="3" fillId="4" borderId="41" xfId="0" applyNumberFormat="1" applyFont="1" applyFill="1" applyBorder="1" applyAlignment="1" applyProtection="1">
      <alignment horizontal="center" vertical="center"/>
      <protection locked="0"/>
    </xf>
    <xf numFmtId="177" fontId="3" fillId="4" borderId="42" xfId="0" applyNumberFormat="1" applyFont="1" applyFill="1" applyBorder="1" applyAlignment="1" applyProtection="1">
      <alignment horizontal="center" vertical="center"/>
      <protection locked="0"/>
    </xf>
    <xf numFmtId="0" fontId="11" fillId="0" borderId="0" xfId="0" applyFont="1"/>
    <xf numFmtId="0" fontId="11" fillId="0" borderId="40"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xf numFmtId="0" fontId="11" fillId="0" borderId="39" xfId="0" applyFont="1" applyBorder="1"/>
    <xf numFmtId="178" fontId="11" fillId="0" borderId="40" xfId="0" applyNumberFormat="1" applyFont="1" applyBorder="1"/>
    <xf numFmtId="0" fontId="11" fillId="4" borderId="40" xfId="0" applyFont="1" applyFill="1" applyBorder="1"/>
    <xf numFmtId="0" fontId="23" fillId="4" borderId="40" xfId="0" applyFont="1" applyFill="1" applyBorder="1"/>
    <xf numFmtId="178" fontId="23" fillId="4" borderId="40" xfId="0" applyNumberFormat="1" applyFont="1" applyFill="1" applyBorder="1"/>
    <xf numFmtId="178" fontId="23" fillId="4" borderId="46" xfId="0" applyNumberFormat="1" applyFont="1" applyFill="1" applyBorder="1"/>
    <xf numFmtId="0" fontId="23" fillId="4" borderId="46" xfId="0" applyFont="1" applyFill="1" applyBorder="1"/>
    <xf numFmtId="0" fontId="24" fillId="0" borderId="40" xfId="0" applyFont="1" applyBorder="1"/>
    <xf numFmtId="0" fontId="3" fillId="4" borderId="4" xfId="0" applyFont="1" applyFill="1" applyBorder="1" applyAlignment="1" applyProtection="1">
      <alignment horizontal="center" vertical="center"/>
      <protection locked="0"/>
    </xf>
    <xf numFmtId="176" fontId="3" fillId="4" borderId="4" xfId="0" applyNumberFormat="1" applyFont="1" applyFill="1" applyBorder="1" applyAlignment="1" applyProtection="1">
      <alignment horizontal="center" vertical="center"/>
      <protection locked="0"/>
    </xf>
    <xf numFmtId="177" fontId="3" fillId="4" borderId="1" xfId="0" applyNumberFormat="1" applyFont="1" applyFill="1" applyBorder="1" applyAlignment="1" applyProtection="1">
      <alignment horizontal="center" vertical="center"/>
      <protection locked="0"/>
    </xf>
    <xf numFmtId="177" fontId="3" fillId="0" borderId="48" xfId="0" applyNumberFormat="1" applyFont="1" applyBorder="1" applyAlignment="1">
      <alignment horizontal="center" vertical="center"/>
    </xf>
    <xf numFmtId="177" fontId="3" fillId="0" borderId="49" xfId="0" applyNumberFormat="1" applyFont="1" applyBorder="1" applyAlignment="1">
      <alignment horizontal="center" vertical="center"/>
    </xf>
    <xf numFmtId="177" fontId="3" fillId="4" borderId="15" xfId="0" applyNumberFormat="1" applyFont="1" applyFill="1" applyBorder="1" applyAlignment="1" applyProtection="1">
      <alignment horizontal="center" vertical="center"/>
      <protection locked="0"/>
    </xf>
    <xf numFmtId="177" fontId="3" fillId="0" borderId="50" xfId="0" applyNumberFormat="1" applyFont="1" applyBorder="1" applyAlignment="1">
      <alignment horizontal="center" vertical="center"/>
    </xf>
    <xf numFmtId="177" fontId="3" fillId="4" borderId="51" xfId="0" applyNumberFormat="1" applyFont="1" applyFill="1" applyBorder="1" applyAlignment="1" applyProtection="1">
      <alignment horizontal="center" vertical="center"/>
      <protection locked="0"/>
    </xf>
    <xf numFmtId="177" fontId="3" fillId="0" borderId="52" xfId="0" applyNumberFormat="1" applyFont="1" applyBorder="1" applyAlignment="1">
      <alignment horizontal="center" vertical="center"/>
    </xf>
    <xf numFmtId="177" fontId="3" fillId="0" borderId="53" xfId="0" applyNumberFormat="1" applyFont="1" applyBorder="1" applyAlignment="1">
      <alignment horizontal="center" vertical="center"/>
    </xf>
    <xf numFmtId="177" fontId="3" fillId="0" borderId="54" xfId="0" applyNumberFormat="1" applyFont="1" applyBorder="1" applyAlignment="1">
      <alignment horizontal="center" vertical="center"/>
    </xf>
    <xf numFmtId="177" fontId="3" fillId="0" borderId="25" xfId="0" applyNumberFormat="1" applyFont="1" applyBorder="1" applyAlignment="1">
      <alignment horizontal="center" vertical="center"/>
    </xf>
    <xf numFmtId="177" fontId="3" fillId="0" borderId="55" xfId="0" applyNumberFormat="1" applyFont="1" applyBorder="1" applyAlignment="1">
      <alignment horizontal="center" vertical="center"/>
    </xf>
    <xf numFmtId="177" fontId="3" fillId="4" borderId="56" xfId="0" applyNumberFormat="1" applyFont="1" applyFill="1" applyBorder="1" applyAlignment="1" applyProtection="1">
      <alignment horizontal="center" vertical="center"/>
      <protection locked="0"/>
    </xf>
    <xf numFmtId="0" fontId="30" fillId="0" borderId="0" xfId="0" applyFont="1" applyAlignment="1">
      <alignment vertical="center"/>
    </xf>
    <xf numFmtId="0" fontId="43" fillId="0" borderId="0" xfId="0" applyFont="1" applyAlignment="1">
      <alignment vertical="center"/>
    </xf>
    <xf numFmtId="0" fontId="45" fillId="0" borderId="0" xfId="0" applyFont="1" applyAlignment="1">
      <alignment vertical="center"/>
    </xf>
    <xf numFmtId="0" fontId="32" fillId="0" borderId="0" xfId="1" applyFont="1">
      <alignment vertical="center"/>
    </xf>
    <xf numFmtId="14" fontId="43" fillId="0" borderId="0" xfId="0" applyNumberFormat="1" applyFont="1" applyAlignment="1">
      <alignment vertical="center"/>
    </xf>
    <xf numFmtId="0" fontId="46" fillId="0" borderId="0" xfId="0" applyFont="1" applyAlignment="1">
      <alignment vertical="center"/>
    </xf>
    <xf numFmtId="0" fontId="46" fillId="0" borderId="0" xfId="0" applyFont="1" applyAlignment="1">
      <alignment horizontal="right" vertical="center" wrapText="1"/>
    </xf>
    <xf numFmtId="0" fontId="47" fillId="0" borderId="0" xfId="0" applyFont="1" applyAlignment="1">
      <alignment horizontal="right" vertical="center"/>
    </xf>
    <xf numFmtId="0" fontId="2" fillId="0" borderId="0" xfId="0" applyFont="1" applyAlignment="1">
      <alignment vertical="center" wrapText="1"/>
    </xf>
    <xf numFmtId="0" fontId="49" fillId="0" borderId="0" xfId="0" applyFont="1" applyAlignment="1">
      <alignment vertical="center"/>
    </xf>
    <xf numFmtId="0" fontId="50" fillId="0" borderId="0" xfId="0" applyFont="1" applyAlignment="1">
      <alignment vertical="center"/>
    </xf>
    <xf numFmtId="0" fontId="43" fillId="15" borderId="74" xfId="0" applyFont="1" applyFill="1" applyBorder="1" applyAlignment="1">
      <alignment horizontal="center" vertical="center"/>
    </xf>
    <xf numFmtId="0" fontId="43" fillId="15" borderId="75" xfId="0" applyFont="1" applyFill="1" applyBorder="1" applyAlignment="1">
      <alignment horizontal="center" vertical="center"/>
    </xf>
    <xf numFmtId="0" fontId="43" fillId="15" borderId="76" xfId="0" applyFont="1" applyFill="1" applyBorder="1" applyAlignment="1">
      <alignment horizontal="center" vertical="center"/>
    </xf>
    <xf numFmtId="0" fontId="43" fillId="15" borderId="61" xfId="0" applyFont="1" applyFill="1" applyBorder="1" applyAlignment="1">
      <alignment horizontal="center" vertical="center"/>
    </xf>
    <xf numFmtId="0" fontId="43" fillId="16" borderId="57" xfId="0" applyFont="1" applyFill="1" applyBorder="1" applyAlignment="1" applyProtection="1">
      <alignment vertical="center"/>
      <protection locked="0"/>
    </xf>
    <xf numFmtId="0" fontId="43" fillId="0" borderId="60" xfId="0" applyFont="1" applyBorder="1" applyAlignment="1">
      <alignment vertical="center"/>
    </xf>
    <xf numFmtId="0" fontId="43" fillId="15" borderId="59" xfId="0" applyFont="1" applyFill="1" applyBorder="1" applyAlignment="1">
      <alignment horizontal="center" vertical="center"/>
    </xf>
    <xf numFmtId="0" fontId="43" fillId="0" borderId="14" xfId="0" applyFont="1" applyBorder="1" applyAlignment="1">
      <alignment vertical="center"/>
    </xf>
    <xf numFmtId="178" fontId="43" fillId="15" borderId="59" xfId="0" applyNumberFormat="1" applyFont="1" applyFill="1" applyBorder="1" applyAlignment="1">
      <alignment horizontal="center" vertical="center"/>
    </xf>
    <xf numFmtId="0" fontId="43" fillId="16" borderId="1" xfId="0" applyFont="1" applyFill="1" applyBorder="1" applyAlignment="1">
      <alignment vertical="center"/>
    </xf>
    <xf numFmtId="178" fontId="43" fillId="15" borderId="78" xfId="0" applyNumberFormat="1" applyFont="1" applyFill="1" applyBorder="1" applyAlignment="1">
      <alignment horizontal="center" vertical="center"/>
    </xf>
    <xf numFmtId="0" fontId="43" fillId="16" borderId="79" xfId="0" applyFont="1" applyFill="1" applyBorder="1" applyAlignment="1" applyProtection="1">
      <alignment vertical="center"/>
      <protection locked="0"/>
    </xf>
    <xf numFmtId="0" fontId="43" fillId="0" borderId="80" xfId="0" applyFont="1" applyBorder="1" applyAlignment="1">
      <alignment vertical="center"/>
    </xf>
    <xf numFmtId="0" fontId="43" fillId="15" borderId="24" xfId="0" applyFont="1" applyFill="1" applyBorder="1" applyAlignment="1">
      <alignment horizontal="center" vertical="center"/>
    </xf>
    <xf numFmtId="0" fontId="43" fillId="0" borderId="25" xfId="0" applyFont="1" applyBorder="1" applyAlignment="1">
      <alignment vertical="center"/>
    </xf>
    <xf numFmtId="0" fontId="43" fillId="0" borderId="55" xfId="0" applyFont="1" applyBorder="1" applyAlignment="1">
      <alignment vertical="center"/>
    </xf>
    <xf numFmtId="9" fontId="33" fillId="0" borderId="0" xfId="2" applyFont="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28" fillId="0" borderId="0" xfId="0" applyFont="1" applyAlignment="1">
      <alignment vertical="center"/>
    </xf>
    <xf numFmtId="0" fontId="29" fillId="0" borderId="0" xfId="0" applyFont="1" applyAlignment="1">
      <alignment horizontal="right" vertical="center" readingOrder="1"/>
    </xf>
    <xf numFmtId="0" fontId="31" fillId="0" borderId="0" xfId="0" applyFont="1" applyAlignment="1">
      <alignment vertical="center"/>
    </xf>
    <xf numFmtId="0" fontId="32" fillId="0" borderId="0" xfId="0" applyFont="1" applyAlignment="1">
      <alignment vertical="center"/>
    </xf>
    <xf numFmtId="0" fontId="33" fillId="0" borderId="0" xfId="0" applyFont="1" applyAlignment="1">
      <alignment horizontal="right" vertical="center"/>
    </xf>
    <xf numFmtId="0" fontId="33" fillId="0" borderId="0" xfId="0" applyFont="1" applyAlignment="1">
      <alignment vertical="center"/>
    </xf>
    <xf numFmtId="0" fontId="34" fillId="0" borderId="0" xfId="0" applyFont="1" applyAlignment="1">
      <alignment vertical="center"/>
    </xf>
    <xf numFmtId="0" fontId="33" fillId="0" borderId="0" xfId="0" applyFont="1" applyAlignment="1">
      <alignment horizontal="center" vertical="center"/>
    </xf>
    <xf numFmtId="0" fontId="33" fillId="6" borderId="21" xfId="0" applyFont="1" applyFill="1" applyBorder="1" applyAlignment="1">
      <alignment horizontal="center" vertical="center"/>
    </xf>
    <xf numFmtId="0" fontId="33" fillId="0" borderId="35" xfId="0" applyFont="1" applyBorder="1" applyAlignment="1">
      <alignment horizontal="center" vertical="center"/>
    </xf>
    <xf numFmtId="0" fontId="33" fillId="0" borderId="13" xfId="0" applyFont="1" applyBorder="1" applyAlignment="1">
      <alignment horizontal="center" vertical="center"/>
    </xf>
    <xf numFmtId="0" fontId="0" fillId="0" borderId="0" xfId="0" applyAlignment="1">
      <alignment vertical="center"/>
    </xf>
    <xf numFmtId="0" fontId="33" fillId="6" borderId="15" xfId="0" applyFont="1" applyFill="1" applyBorder="1" applyAlignment="1">
      <alignment horizontal="center" vertical="center"/>
    </xf>
    <xf numFmtId="0" fontId="36" fillId="6" borderId="25" xfId="0" applyFont="1" applyFill="1" applyBorder="1" applyAlignment="1">
      <alignment horizontal="center" vertical="center" wrapText="1"/>
    </xf>
    <xf numFmtId="0" fontId="33" fillId="6" borderId="58" xfId="0" applyFont="1" applyFill="1" applyBorder="1" applyAlignment="1">
      <alignment horizontal="center" vertical="center"/>
    </xf>
    <xf numFmtId="0" fontId="33" fillId="0" borderId="33" xfId="0" applyFont="1" applyBorder="1" applyAlignment="1">
      <alignment horizontal="center" vertical="center"/>
    </xf>
    <xf numFmtId="0" fontId="33" fillId="0" borderId="58" xfId="0" applyFont="1" applyBorder="1" applyAlignment="1">
      <alignment horizontal="center" vertical="center"/>
    </xf>
    <xf numFmtId="0" fontId="37" fillId="0" borderId="0" xfId="0" applyFont="1" applyAlignment="1">
      <alignment horizontal="left" vertical="center"/>
    </xf>
    <xf numFmtId="2" fontId="38" fillId="7" borderId="10" xfId="0" applyNumberFormat="1" applyFont="1" applyFill="1" applyBorder="1" applyAlignment="1">
      <alignment horizontal="center" vertical="center"/>
    </xf>
    <xf numFmtId="0" fontId="33" fillId="8" borderId="10" xfId="0" applyFont="1" applyFill="1" applyBorder="1" applyAlignment="1">
      <alignment horizontal="center" vertical="center"/>
    </xf>
    <xf numFmtId="1" fontId="33" fillId="7" borderId="10" xfId="0" applyNumberFormat="1" applyFont="1" applyFill="1" applyBorder="1" applyAlignment="1">
      <alignment horizontal="center" vertical="center"/>
    </xf>
    <xf numFmtId="180" fontId="33" fillId="7" borderId="10" xfId="0" applyNumberFormat="1" applyFont="1" applyFill="1" applyBorder="1" applyAlignment="1">
      <alignment vertical="center"/>
    </xf>
    <xf numFmtId="179" fontId="33" fillId="7" borderId="10" xfId="0" applyNumberFormat="1" applyFont="1" applyFill="1" applyBorder="1" applyAlignment="1">
      <alignment horizontal="center" vertical="center"/>
    </xf>
    <xf numFmtId="176" fontId="33" fillId="7" borderId="10" xfId="0" applyNumberFormat="1" applyFont="1" applyFill="1" applyBorder="1" applyAlignment="1">
      <alignment vertical="center"/>
    </xf>
    <xf numFmtId="176" fontId="33" fillId="7" borderId="13" xfId="0" applyNumberFormat="1" applyFont="1" applyFill="1" applyBorder="1" applyAlignment="1">
      <alignment vertical="center"/>
    </xf>
    <xf numFmtId="0" fontId="39" fillId="0" borderId="0" xfId="0" applyFont="1" applyAlignment="1">
      <alignment horizontal="left" vertical="center"/>
    </xf>
    <xf numFmtId="2" fontId="38" fillId="9" borderId="8" xfId="0" applyNumberFormat="1" applyFont="1" applyFill="1" applyBorder="1" applyAlignment="1">
      <alignment horizontal="center" vertical="center"/>
    </xf>
    <xf numFmtId="0" fontId="33" fillId="8" borderId="1" xfId="0" applyFont="1" applyFill="1" applyBorder="1" applyAlignment="1">
      <alignment horizontal="center" vertical="center"/>
    </xf>
    <xf numFmtId="1" fontId="33" fillId="9" borderId="8" xfId="0" applyNumberFormat="1" applyFont="1" applyFill="1" applyBorder="1" applyAlignment="1">
      <alignment horizontal="center" vertical="center"/>
    </xf>
    <xf numFmtId="180" fontId="33" fillId="9" borderId="1" xfId="0" applyNumberFormat="1" applyFont="1" applyFill="1" applyBorder="1" applyAlignment="1">
      <alignment vertical="center"/>
    </xf>
    <xf numFmtId="179" fontId="33" fillId="9" borderId="1" xfId="0" applyNumberFormat="1" applyFont="1" applyFill="1" applyBorder="1" applyAlignment="1">
      <alignment horizontal="center" vertical="center"/>
    </xf>
    <xf numFmtId="176" fontId="33" fillId="9" borderId="1" xfId="0" applyNumberFormat="1" applyFont="1" applyFill="1" applyBorder="1" applyAlignment="1">
      <alignment vertical="center"/>
    </xf>
    <xf numFmtId="176" fontId="33" fillId="9" borderId="14" xfId="0" applyNumberFormat="1" applyFont="1" applyFill="1" applyBorder="1" applyAlignment="1">
      <alignment vertical="center"/>
    </xf>
    <xf numFmtId="0" fontId="33" fillId="0" borderId="59" xfId="0" applyFont="1" applyBorder="1" applyAlignment="1">
      <alignment horizontal="center" vertical="center"/>
    </xf>
    <xf numFmtId="0" fontId="33" fillId="0" borderId="14" xfId="0" applyFont="1" applyBorder="1" applyAlignment="1">
      <alignment horizontal="center" vertical="center"/>
    </xf>
    <xf numFmtId="0" fontId="33" fillId="6" borderId="4" xfId="0" applyFont="1" applyFill="1" applyBorder="1" applyAlignment="1">
      <alignment horizontal="center" vertical="center"/>
    </xf>
    <xf numFmtId="2" fontId="38" fillId="7" borderId="1" xfId="0" applyNumberFormat="1" applyFont="1" applyFill="1" applyBorder="1" applyAlignment="1">
      <alignment horizontal="center" vertical="center"/>
    </xf>
    <xf numFmtId="1" fontId="33" fillId="7" borderId="1" xfId="0" applyNumberFormat="1" applyFont="1" applyFill="1" applyBorder="1" applyAlignment="1">
      <alignment horizontal="center" vertical="center"/>
    </xf>
    <xf numFmtId="180" fontId="33" fillId="7" borderId="1" xfId="0" applyNumberFormat="1" applyFont="1" applyFill="1" applyBorder="1" applyAlignment="1">
      <alignment vertical="center"/>
    </xf>
    <xf numFmtId="179" fontId="33" fillId="7" borderId="1" xfId="0" applyNumberFormat="1" applyFont="1" applyFill="1" applyBorder="1" applyAlignment="1">
      <alignment horizontal="center" vertical="center"/>
    </xf>
    <xf numFmtId="176" fontId="33" fillId="7" borderId="1" xfId="0" applyNumberFormat="1" applyFont="1" applyFill="1" applyBorder="1" applyAlignment="1">
      <alignment vertical="center"/>
    </xf>
    <xf numFmtId="176" fontId="33" fillId="7" borderId="14" xfId="0" applyNumberFormat="1" applyFont="1" applyFill="1" applyBorder="1" applyAlignment="1">
      <alignment vertical="center"/>
    </xf>
    <xf numFmtId="1" fontId="39" fillId="9" borderId="8" xfId="0" applyNumberFormat="1" applyFont="1" applyFill="1" applyBorder="1" applyAlignment="1">
      <alignment horizontal="center" vertical="center"/>
    </xf>
    <xf numFmtId="179" fontId="39" fillId="9" borderId="1" xfId="0" applyNumberFormat="1" applyFont="1" applyFill="1" applyBorder="1" applyAlignment="1">
      <alignment horizontal="center" vertical="center"/>
    </xf>
    <xf numFmtId="176" fontId="39" fillId="9" borderId="14" xfId="0" applyNumberFormat="1" applyFont="1" applyFill="1" applyBorder="1" applyAlignment="1">
      <alignment vertical="center"/>
    </xf>
    <xf numFmtId="0" fontId="33" fillId="6" borderId="52" xfId="0" applyFont="1" applyFill="1" applyBorder="1" applyAlignment="1">
      <alignment horizontal="center" vertical="center"/>
    </xf>
    <xf numFmtId="2" fontId="38" fillId="7" borderId="57" xfId="0" applyNumberFormat="1" applyFont="1" applyFill="1" applyBorder="1" applyAlignment="1">
      <alignment horizontal="center" vertical="center"/>
    </xf>
    <xf numFmtId="0" fontId="33" fillId="8" borderId="57" xfId="0" applyFont="1" applyFill="1" applyBorder="1" applyAlignment="1">
      <alignment horizontal="center" vertical="center"/>
    </xf>
    <xf numFmtId="1" fontId="33" fillId="7" borderId="57" xfId="0" applyNumberFormat="1" applyFont="1" applyFill="1" applyBorder="1" applyAlignment="1">
      <alignment horizontal="center" vertical="center"/>
    </xf>
    <xf numFmtId="180" fontId="33" fillId="7" borderId="57" xfId="0" applyNumberFormat="1" applyFont="1" applyFill="1" applyBorder="1" applyAlignment="1">
      <alignment vertical="center"/>
    </xf>
    <xf numFmtId="179" fontId="33" fillId="7" borderId="57" xfId="0" applyNumberFormat="1" applyFont="1" applyFill="1" applyBorder="1" applyAlignment="1">
      <alignment horizontal="center" vertical="center"/>
    </xf>
    <xf numFmtId="176" fontId="33" fillId="7" borderId="57" xfId="0" applyNumberFormat="1" applyFont="1" applyFill="1" applyBorder="1" applyAlignment="1">
      <alignment vertical="center"/>
    </xf>
    <xf numFmtId="176" fontId="33" fillId="7" borderId="60" xfId="0" applyNumberFormat="1" applyFont="1" applyFill="1" applyBorder="1" applyAlignment="1">
      <alignment vertical="center"/>
    </xf>
    <xf numFmtId="0" fontId="33" fillId="0" borderId="61" xfId="0" applyFont="1" applyBorder="1" applyAlignment="1">
      <alignment horizontal="center" vertical="center"/>
    </xf>
    <xf numFmtId="0" fontId="33" fillId="0" borderId="60" xfId="0" applyFont="1" applyBorder="1" applyAlignment="1">
      <alignment horizontal="center" vertical="center"/>
    </xf>
    <xf numFmtId="1" fontId="33" fillId="10" borderId="8" xfId="0" applyNumberFormat="1" applyFont="1" applyFill="1" applyBorder="1" applyAlignment="1">
      <alignment horizontal="center" vertical="center"/>
    </xf>
    <xf numFmtId="179" fontId="33" fillId="10" borderId="1" xfId="0" applyNumberFormat="1" applyFont="1" applyFill="1" applyBorder="1" applyAlignment="1">
      <alignment horizontal="center" vertical="center"/>
    </xf>
    <xf numFmtId="176" fontId="33" fillId="10" borderId="14" xfId="0" applyNumberFormat="1" applyFont="1" applyFill="1" applyBorder="1" applyAlignment="1">
      <alignment vertical="center"/>
    </xf>
    <xf numFmtId="0" fontId="39" fillId="0" borderId="0" xfId="0" applyFont="1" applyAlignment="1">
      <alignment horizontal="center" vertical="center"/>
    </xf>
    <xf numFmtId="1" fontId="39" fillId="7" borderId="1" xfId="0" applyNumberFormat="1" applyFont="1" applyFill="1" applyBorder="1" applyAlignment="1">
      <alignment horizontal="center" vertical="center"/>
    </xf>
    <xf numFmtId="179" fontId="39" fillId="7" borderId="1" xfId="0" applyNumberFormat="1" applyFont="1" applyFill="1" applyBorder="1" applyAlignment="1">
      <alignment horizontal="center" vertical="center"/>
    </xf>
    <xf numFmtId="176" fontId="39" fillId="7" borderId="14" xfId="0" applyNumberFormat="1" applyFont="1" applyFill="1" applyBorder="1" applyAlignment="1">
      <alignment vertical="center"/>
    </xf>
    <xf numFmtId="0" fontId="33" fillId="4" borderId="15" xfId="0" applyFont="1" applyFill="1" applyBorder="1" applyAlignment="1">
      <alignment horizontal="center" vertical="center"/>
    </xf>
    <xf numFmtId="1" fontId="39" fillId="9" borderId="17" xfId="0" applyNumberFormat="1" applyFont="1" applyFill="1" applyBorder="1" applyAlignment="1">
      <alignment horizontal="center" vertical="center"/>
    </xf>
    <xf numFmtId="180" fontId="33" fillId="9" borderId="15" xfId="0" applyNumberFormat="1" applyFont="1" applyFill="1" applyBorder="1" applyAlignment="1">
      <alignment vertical="center"/>
    </xf>
    <xf numFmtId="179" fontId="39" fillId="9" borderId="15" xfId="0" applyNumberFormat="1" applyFont="1" applyFill="1" applyBorder="1" applyAlignment="1">
      <alignment horizontal="center" vertical="center"/>
    </xf>
    <xf numFmtId="176" fontId="33" fillId="9" borderId="15" xfId="0" applyNumberFormat="1" applyFont="1" applyFill="1" applyBorder="1" applyAlignment="1">
      <alignment vertical="center"/>
    </xf>
    <xf numFmtId="176" fontId="39" fillId="9" borderId="58" xfId="0" applyNumberFormat="1" applyFont="1" applyFill="1" applyBorder="1" applyAlignment="1">
      <alignment vertical="center"/>
    </xf>
    <xf numFmtId="2" fontId="38" fillId="9" borderId="17" xfId="0" applyNumberFormat="1" applyFont="1" applyFill="1" applyBorder="1" applyAlignment="1">
      <alignment horizontal="center" vertical="center"/>
    </xf>
    <xf numFmtId="2" fontId="38" fillId="6" borderId="10" xfId="0" applyNumberFormat="1" applyFont="1" applyFill="1" applyBorder="1" applyAlignment="1">
      <alignment horizontal="center" vertical="center"/>
    </xf>
    <xf numFmtId="1" fontId="33" fillId="6" borderId="10" xfId="0" applyNumberFormat="1" applyFont="1" applyFill="1" applyBorder="1" applyAlignment="1">
      <alignment horizontal="center" vertical="center"/>
    </xf>
    <xf numFmtId="180" fontId="33" fillId="6" borderId="10" xfId="0" applyNumberFormat="1" applyFont="1" applyFill="1" applyBorder="1" applyAlignment="1">
      <alignment vertical="center"/>
    </xf>
    <xf numFmtId="179" fontId="33" fillId="6" borderId="10" xfId="0" applyNumberFormat="1" applyFont="1" applyFill="1" applyBorder="1" applyAlignment="1">
      <alignment horizontal="center" vertical="center"/>
    </xf>
    <xf numFmtId="176" fontId="33" fillId="6" borderId="10" xfId="0" applyNumberFormat="1" applyFont="1" applyFill="1" applyBorder="1" applyAlignment="1">
      <alignment vertical="center"/>
    </xf>
    <xf numFmtId="176" fontId="33" fillId="6" borderId="13" xfId="0" applyNumberFormat="1" applyFont="1" applyFill="1" applyBorder="1" applyAlignment="1">
      <alignment vertical="center"/>
    </xf>
    <xf numFmtId="2" fontId="38" fillId="10" borderId="1" xfId="0" applyNumberFormat="1" applyFont="1" applyFill="1" applyBorder="1" applyAlignment="1">
      <alignment horizontal="center" vertical="center"/>
    </xf>
    <xf numFmtId="1" fontId="33" fillId="10" borderId="1" xfId="0" applyNumberFormat="1" applyFont="1" applyFill="1" applyBorder="1" applyAlignment="1">
      <alignment horizontal="center" vertical="center"/>
    </xf>
    <xf numFmtId="180" fontId="33" fillId="10" borderId="1" xfId="0" applyNumberFormat="1" applyFont="1" applyFill="1" applyBorder="1" applyAlignment="1">
      <alignment vertical="center"/>
    </xf>
    <xf numFmtId="176" fontId="33" fillId="10" borderId="1" xfId="0" applyNumberFormat="1" applyFont="1" applyFill="1" applyBorder="1" applyAlignment="1">
      <alignment vertical="center"/>
    </xf>
    <xf numFmtId="2" fontId="38" fillId="6" borderId="1" xfId="0" applyNumberFormat="1" applyFont="1" applyFill="1" applyBorder="1" applyAlignment="1">
      <alignment horizontal="center" vertical="center"/>
    </xf>
    <xf numFmtId="1" fontId="33" fillId="6" borderId="1" xfId="0" applyNumberFormat="1" applyFont="1" applyFill="1" applyBorder="1" applyAlignment="1">
      <alignment horizontal="center" vertical="center"/>
    </xf>
    <xf numFmtId="180" fontId="33" fillId="6" borderId="1" xfId="0" applyNumberFormat="1" applyFont="1" applyFill="1" applyBorder="1" applyAlignment="1">
      <alignment vertical="center"/>
    </xf>
    <xf numFmtId="179" fontId="33" fillId="6" borderId="1" xfId="0" applyNumberFormat="1" applyFont="1" applyFill="1" applyBorder="1" applyAlignment="1">
      <alignment horizontal="center" vertical="center"/>
    </xf>
    <xf numFmtId="176" fontId="33" fillId="6" borderId="1" xfId="0" applyNumberFormat="1" applyFont="1" applyFill="1" applyBorder="1" applyAlignment="1">
      <alignment vertical="center"/>
    </xf>
    <xf numFmtId="176" fontId="33" fillId="6" borderId="14" xfId="0" applyNumberFormat="1" applyFont="1" applyFill="1" applyBorder="1" applyAlignment="1">
      <alignment vertical="center"/>
    </xf>
    <xf numFmtId="2" fontId="38" fillId="10" borderId="8" xfId="0" applyNumberFormat="1" applyFont="1" applyFill="1" applyBorder="1" applyAlignment="1">
      <alignment horizontal="center" vertical="center"/>
    </xf>
    <xf numFmtId="2" fontId="38" fillId="10" borderId="17" xfId="0" applyNumberFormat="1" applyFont="1" applyFill="1" applyBorder="1" applyAlignment="1">
      <alignment horizontal="center" vertical="center"/>
    </xf>
    <xf numFmtId="1" fontId="33" fillId="10" borderId="17" xfId="0" applyNumberFormat="1" applyFont="1" applyFill="1" applyBorder="1" applyAlignment="1">
      <alignment horizontal="center" vertical="center"/>
    </xf>
    <xf numFmtId="180" fontId="33" fillId="10" borderId="15" xfId="0" applyNumberFormat="1" applyFont="1" applyFill="1" applyBorder="1" applyAlignment="1">
      <alignment vertical="center"/>
    </xf>
    <xf numFmtId="179" fontId="33" fillId="10" borderId="15" xfId="0" applyNumberFormat="1" applyFont="1" applyFill="1" applyBorder="1" applyAlignment="1">
      <alignment horizontal="center" vertical="center"/>
    </xf>
    <xf numFmtId="176" fontId="33" fillId="10" borderId="15" xfId="0" applyNumberFormat="1" applyFont="1" applyFill="1" applyBorder="1" applyAlignment="1">
      <alignment vertical="center"/>
    </xf>
    <xf numFmtId="176" fontId="33" fillId="10" borderId="58" xfId="0" applyNumberFormat="1" applyFont="1" applyFill="1" applyBorder="1" applyAlignment="1">
      <alignment vertical="center"/>
    </xf>
    <xf numFmtId="2" fontId="38" fillId="6" borderId="12" xfId="0" applyNumberFormat="1" applyFont="1" applyFill="1" applyBorder="1" applyAlignment="1">
      <alignment horizontal="center" vertical="center"/>
    </xf>
    <xf numFmtId="1" fontId="39" fillId="6" borderId="12" xfId="0" applyNumberFormat="1" applyFont="1" applyFill="1" applyBorder="1" applyAlignment="1">
      <alignment horizontal="center" vertical="center"/>
    </xf>
    <xf numFmtId="179" fontId="39" fillId="6" borderId="10" xfId="0" applyNumberFormat="1" applyFont="1" applyFill="1" applyBorder="1" applyAlignment="1">
      <alignment horizontal="center" vertical="center"/>
    </xf>
    <xf numFmtId="176" fontId="39" fillId="6" borderId="13" xfId="0" applyNumberFormat="1" applyFont="1" applyFill="1" applyBorder="1" applyAlignment="1">
      <alignment vertical="center"/>
    </xf>
    <xf numFmtId="2" fontId="38" fillId="6" borderId="8" xfId="0" applyNumberFormat="1" applyFont="1" applyFill="1" applyBorder="1" applyAlignment="1">
      <alignment horizontal="center" vertical="center"/>
    </xf>
    <xf numFmtId="1" fontId="39" fillId="6" borderId="8" xfId="0" applyNumberFormat="1" applyFont="1" applyFill="1" applyBorder="1" applyAlignment="1">
      <alignment horizontal="center" vertical="center"/>
    </xf>
    <xf numFmtId="179" fontId="39" fillId="6" borderId="1" xfId="0" applyNumberFormat="1" applyFont="1" applyFill="1" applyBorder="1" applyAlignment="1">
      <alignment horizontal="center" vertical="center"/>
    </xf>
    <xf numFmtId="176" fontId="39" fillId="6" borderId="14" xfId="0" applyNumberFormat="1" applyFont="1" applyFill="1" applyBorder="1" applyAlignment="1">
      <alignment vertical="center"/>
    </xf>
    <xf numFmtId="180" fontId="25" fillId="0" borderId="0" xfId="0" applyNumberFormat="1" applyFont="1" applyAlignment="1">
      <alignment vertical="center"/>
    </xf>
    <xf numFmtId="2" fontId="38" fillId="10" borderId="3" xfId="0" applyNumberFormat="1" applyFont="1" applyFill="1" applyBorder="1" applyAlignment="1">
      <alignment horizontal="center" vertical="center"/>
    </xf>
    <xf numFmtId="0" fontId="33" fillId="4" borderId="4" xfId="0" applyFont="1" applyFill="1" applyBorder="1" applyAlignment="1">
      <alignment horizontal="center" vertical="center"/>
    </xf>
    <xf numFmtId="1" fontId="33" fillId="10" borderId="3" xfId="0" applyNumberFormat="1" applyFont="1" applyFill="1" applyBorder="1" applyAlignment="1">
      <alignment horizontal="center" vertical="center"/>
    </xf>
    <xf numFmtId="180" fontId="33" fillId="10" borderId="4" xfId="0" applyNumberFormat="1" applyFont="1" applyFill="1" applyBorder="1" applyAlignment="1">
      <alignment vertical="center"/>
    </xf>
    <xf numFmtId="179" fontId="33" fillId="10" borderId="4" xfId="0" applyNumberFormat="1" applyFont="1" applyFill="1" applyBorder="1" applyAlignment="1">
      <alignment horizontal="center" vertical="center"/>
    </xf>
    <xf numFmtId="176" fontId="33" fillId="10" borderId="4" xfId="0" applyNumberFormat="1" applyFont="1" applyFill="1" applyBorder="1" applyAlignment="1">
      <alignment vertical="center"/>
    </xf>
    <xf numFmtId="176" fontId="33" fillId="10" borderId="50" xfId="0" applyNumberFormat="1" applyFont="1" applyFill="1" applyBorder="1" applyAlignment="1">
      <alignment vertical="center"/>
    </xf>
    <xf numFmtId="0" fontId="33" fillId="0" borderId="62" xfId="0" applyFont="1" applyBorder="1" applyAlignment="1">
      <alignment horizontal="center" vertical="center"/>
    </xf>
    <xf numFmtId="0" fontId="33" fillId="0" borderId="50" xfId="0" applyFont="1" applyBorder="1" applyAlignment="1">
      <alignment horizontal="center" vertical="center"/>
    </xf>
    <xf numFmtId="0" fontId="33" fillId="4" borderId="1" xfId="0" applyFont="1" applyFill="1" applyBorder="1" applyAlignment="1">
      <alignment horizontal="center" vertical="center"/>
    </xf>
    <xf numFmtId="2" fontId="38" fillId="6" borderId="57" xfId="0" applyNumberFormat="1" applyFont="1" applyFill="1" applyBorder="1" applyAlignment="1">
      <alignment horizontal="center" vertical="center"/>
    </xf>
    <xf numFmtId="1" fontId="33" fillId="6" borderId="57" xfId="0" applyNumberFormat="1" applyFont="1" applyFill="1" applyBorder="1" applyAlignment="1">
      <alignment horizontal="center" vertical="center"/>
    </xf>
    <xf numFmtId="180" fontId="33" fillId="6" borderId="57" xfId="0" applyNumberFormat="1" applyFont="1" applyFill="1" applyBorder="1" applyAlignment="1">
      <alignment vertical="center"/>
    </xf>
    <xf numFmtId="179" fontId="33" fillId="6" borderId="57" xfId="0" applyNumberFormat="1" applyFont="1" applyFill="1" applyBorder="1" applyAlignment="1">
      <alignment horizontal="center" vertical="center"/>
    </xf>
    <xf numFmtId="176" fontId="33" fillId="6" borderId="57" xfId="0" applyNumberFormat="1" applyFont="1" applyFill="1" applyBorder="1" applyAlignment="1">
      <alignment vertical="center"/>
    </xf>
    <xf numFmtId="176" fontId="33" fillId="6" borderId="60" xfId="0" applyNumberFormat="1" applyFont="1" applyFill="1" applyBorder="1" applyAlignment="1">
      <alignment vertical="center"/>
    </xf>
    <xf numFmtId="0" fontId="33" fillId="6" borderId="1" xfId="0" applyFont="1" applyFill="1" applyBorder="1" applyAlignment="1">
      <alignment horizontal="center" vertical="center"/>
    </xf>
    <xf numFmtId="2" fontId="38" fillId="6" borderId="63" xfId="0" applyNumberFormat="1" applyFont="1" applyFill="1" applyBorder="1" applyAlignment="1">
      <alignment horizontal="center" vertical="center"/>
    </xf>
    <xf numFmtId="1" fontId="39" fillId="6" borderId="63" xfId="0" applyNumberFormat="1" applyFont="1" applyFill="1" applyBorder="1" applyAlignment="1">
      <alignment horizontal="center" vertical="center"/>
    </xf>
    <xf numFmtId="179" fontId="39" fillId="6" borderId="57" xfId="0" applyNumberFormat="1" applyFont="1" applyFill="1" applyBorder="1" applyAlignment="1">
      <alignment horizontal="center" vertical="center"/>
    </xf>
    <xf numFmtId="176" fontId="39" fillId="6" borderId="60" xfId="0" applyNumberFormat="1" applyFont="1" applyFill="1" applyBorder="1" applyAlignment="1">
      <alignment vertical="center"/>
    </xf>
    <xf numFmtId="2" fontId="38" fillId="6" borderId="17" xfId="0" applyNumberFormat="1" applyFont="1" applyFill="1" applyBorder="1" applyAlignment="1">
      <alignment horizontal="center" vertical="center"/>
    </xf>
    <xf numFmtId="1" fontId="39" fillId="6" borderId="17" xfId="0" applyNumberFormat="1" applyFont="1" applyFill="1" applyBorder="1" applyAlignment="1">
      <alignment horizontal="center" vertical="center"/>
    </xf>
    <xf numFmtId="180" fontId="33" fillId="6" borderId="15" xfId="0" applyNumberFormat="1" applyFont="1" applyFill="1" applyBorder="1" applyAlignment="1">
      <alignment vertical="center"/>
    </xf>
    <xf numFmtId="179" fontId="39" fillId="6" borderId="15" xfId="0" applyNumberFormat="1" applyFont="1" applyFill="1" applyBorder="1" applyAlignment="1">
      <alignment horizontal="center" vertical="center"/>
    </xf>
    <xf numFmtId="176" fontId="33" fillId="6" borderId="15" xfId="0" applyNumberFormat="1" applyFont="1" applyFill="1" applyBorder="1" applyAlignment="1">
      <alignment vertical="center"/>
    </xf>
    <xf numFmtId="176" fontId="39" fillId="6" borderId="58" xfId="0" applyNumberFormat="1" applyFont="1" applyFill="1" applyBorder="1" applyAlignment="1">
      <alignment vertical="center"/>
    </xf>
    <xf numFmtId="0" fontId="33" fillId="6" borderId="47" xfId="0" applyFont="1" applyFill="1" applyBorder="1" applyAlignment="1">
      <alignment horizontal="center" vertical="center"/>
    </xf>
    <xf numFmtId="0" fontId="33" fillId="6" borderId="3" xfId="0" applyFont="1" applyFill="1" applyBorder="1" applyAlignment="1">
      <alignment horizontal="center" vertical="center"/>
    </xf>
    <xf numFmtId="0" fontId="33" fillId="6" borderId="19" xfId="0" applyFont="1" applyFill="1" applyBorder="1" applyAlignment="1">
      <alignment horizontal="center" vertical="center" wrapText="1"/>
    </xf>
    <xf numFmtId="2" fontId="38" fillId="6" borderId="20" xfId="0" applyNumberFormat="1" applyFont="1" applyFill="1" applyBorder="1" applyAlignment="1">
      <alignment horizontal="center" vertical="center"/>
    </xf>
    <xf numFmtId="2" fontId="38" fillId="6" borderId="5" xfId="0" applyNumberFormat="1" applyFont="1" applyFill="1" applyBorder="1" applyAlignment="1">
      <alignment horizontal="center" vertical="center"/>
    </xf>
    <xf numFmtId="0" fontId="33" fillId="6" borderId="17" xfId="0" applyFont="1" applyFill="1" applyBorder="1" applyAlignment="1">
      <alignment horizontal="center" vertical="center"/>
    </xf>
    <xf numFmtId="2" fontId="38" fillId="6" borderId="16" xfId="0" applyNumberFormat="1" applyFont="1" applyFill="1" applyBorder="1" applyAlignment="1">
      <alignment horizontal="center" vertical="center"/>
    </xf>
    <xf numFmtId="2" fontId="38" fillId="7" borderId="12" xfId="0" applyNumberFormat="1" applyFont="1" applyFill="1" applyBorder="1" applyAlignment="1">
      <alignment horizontal="center" vertical="center"/>
    </xf>
    <xf numFmtId="2" fontId="38" fillId="7" borderId="8" xfId="0" applyNumberFormat="1" applyFont="1" applyFill="1" applyBorder="1" applyAlignment="1">
      <alignment horizontal="center" vertical="center"/>
    </xf>
    <xf numFmtId="2" fontId="38" fillId="9" borderId="5" xfId="0" applyNumberFormat="1" applyFont="1" applyFill="1" applyBorder="1" applyAlignment="1">
      <alignment horizontal="center" vertical="center"/>
    </xf>
    <xf numFmtId="2" fontId="38" fillId="9" borderId="16" xfId="0" applyNumberFormat="1" applyFont="1" applyFill="1" applyBorder="1" applyAlignment="1">
      <alignment horizontal="center" vertical="center"/>
    </xf>
    <xf numFmtId="180" fontId="33" fillId="0" borderId="0" xfId="0" applyNumberFormat="1" applyFont="1" applyAlignment="1">
      <alignment vertical="center"/>
    </xf>
    <xf numFmtId="176" fontId="33" fillId="0" borderId="0" xfId="0" applyNumberFormat="1" applyFont="1" applyAlignment="1">
      <alignment horizontal="center" vertical="center"/>
    </xf>
    <xf numFmtId="180" fontId="33" fillId="0" borderId="0" xfId="0" applyNumberFormat="1" applyFont="1" applyAlignment="1">
      <alignment horizontal="center" vertical="center"/>
    </xf>
    <xf numFmtId="176" fontId="33" fillId="0" borderId="0" xfId="0" applyNumberFormat="1" applyFont="1" applyAlignment="1">
      <alignment vertical="center"/>
    </xf>
    <xf numFmtId="177" fontId="33" fillId="0" borderId="0" xfId="0" applyNumberFormat="1" applyFont="1" applyAlignment="1">
      <alignment horizontal="center" vertical="center"/>
    </xf>
    <xf numFmtId="0" fontId="33" fillId="6" borderId="28" xfId="0" applyFont="1" applyFill="1" applyBorder="1" applyAlignment="1">
      <alignment horizontal="center" vertical="center"/>
    </xf>
    <xf numFmtId="0" fontId="33" fillId="6" borderId="53" xfId="0" applyFont="1" applyFill="1" applyBorder="1" applyAlignment="1">
      <alignment horizontal="center" vertical="center"/>
    </xf>
    <xf numFmtId="0" fontId="40" fillId="11" borderId="69" xfId="0" applyFont="1" applyFill="1" applyBorder="1" applyAlignment="1">
      <alignment horizontal="center" vertical="center"/>
    </xf>
    <xf numFmtId="0" fontId="40" fillId="11" borderId="70" xfId="0" applyFont="1" applyFill="1" applyBorder="1" applyAlignment="1">
      <alignment horizontal="center" vertical="center"/>
    </xf>
    <xf numFmtId="0" fontId="40" fillId="11" borderId="23" xfId="0" applyFont="1" applyFill="1" applyBorder="1" applyAlignment="1">
      <alignment horizontal="center" vertical="center"/>
    </xf>
    <xf numFmtId="0" fontId="40" fillId="11" borderId="9" xfId="0" applyFont="1" applyFill="1" applyBorder="1" applyAlignment="1">
      <alignment horizontal="center" vertical="center"/>
    </xf>
    <xf numFmtId="0" fontId="40" fillId="11" borderId="71" xfId="0" applyFont="1" applyFill="1" applyBorder="1" applyAlignment="1">
      <alignment horizontal="center" vertical="center"/>
    </xf>
    <xf numFmtId="0" fontId="25" fillId="12" borderId="0" xfId="0" applyFont="1" applyFill="1" applyAlignment="1">
      <alignment vertical="center" wrapText="1"/>
    </xf>
    <xf numFmtId="0" fontId="25" fillId="13" borderId="0" xfId="0" applyFont="1" applyFill="1" applyAlignment="1">
      <alignment horizontal="center" vertical="center"/>
    </xf>
    <xf numFmtId="0" fontId="33" fillId="6" borderId="0" xfId="0" applyFont="1" applyFill="1" applyAlignment="1">
      <alignment horizontal="center" vertical="center"/>
    </xf>
    <xf numFmtId="0" fontId="33" fillId="6" borderId="72" xfId="0" applyFont="1" applyFill="1" applyBorder="1" applyAlignment="1">
      <alignment vertical="center"/>
    </xf>
    <xf numFmtId="0" fontId="33" fillId="6" borderId="73" xfId="0" applyFont="1" applyFill="1" applyBorder="1" applyAlignment="1">
      <alignment vertical="center"/>
    </xf>
    <xf numFmtId="179" fontId="33" fillId="8" borderId="68" xfId="0" applyNumberFormat="1" applyFont="1" applyFill="1" applyBorder="1" applyAlignment="1">
      <alignment vertical="center"/>
    </xf>
    <xf numFmtId="179" fontId="33" fillId="8" borderId="30" xfId="0" applyNumberFormat="1" applyFont="1" applyFill="1" applyBorder="1" applyAlignment="1">
      <alignment vertical="center"/>
    </xf>
    <xf numFmtId="0" fontId="33" fillId="6" borderId="29" xfId="0" applyFont="1" applyFill="1" applyBorder="1" applyAlignment="1">
      <alignment vertical="center"/>
    </xf>
    <xf numFmtId="0" fontId="33" fillId="6" borderId="0" xfId="0" applyFont="1" applyFill="1" applyAlignment="1">
      <alignment vertical="center"/>
    </xf>
    <xf numFmtId="177" fontId="33" fillId="14" borderId="68" xfId="0" applyNumberFormat="1" applyFont="1" applyFill="1" applyBorder="1" applyAlignment="1">
      <alignment horizontal="center" vertical="center"/>
    </xf>
    <xf numFmtId="0" fontId="33" fillId="0" borderId="18" xfId="0" applyFont="1" applyBorder="1" applyAlignment="1">
      <alignment vertical="center"/>
    </xf>
    <xf numFmtId="0" fontId="33" fillId="0" borderId="31" xfId="0" applyFont="1" applyBorder="1" applyAlignment="1">
      <alignment vertical="center"/>
    </xf>
    <xf numFmtId="0" fontId="33" fillId="0" borderId="34" xfId="0" applyFont="1" applyBorder="1" applyAlignment="1">
      <alignment vertical="center"/>
    </xf>
    <xf numFmtId="0" fontId="33" fillId="0" borderId="67" xfId="0" applyFont="1" applyBorder="1" applyAlignment="1">
      <alignment vertical="center"/>
    </xf>
    <xf numFmtId="0" fontId="33" fillId="0" borderId="18" xfId="0" applyFont="1" applyBorder="1" applyAlignment="1">
      <alignment horizontal="left" vertical="center"/>
    </xf>
    <xf numFmtId="0" fontId="33" fillId="0" borderId="34" xfId="0" applyFont="1" applyBorder="1" applyAlignment="1">
      <alignment horizontal="center" vertical="center"/>
    </xf>
    <xf numFmtId="0" fontId="33" fillId="0" borderId="68" xfId="0" applyFont="1" applyBorder="1" applyAlignment="1">
      <alignment vertical="center"/>
    </xf>
    <xf numFmtId="0" fontId="33" fillId="0" borderId="30" xfId="0" applyFont="1" applyBorder="1" applyAlignment="1">
      <alignment vertical="center"/>
    </xf>
    <xf numFmtId="0" fontId="33" fillId="0" borderId="29" xfId="0" applyFont="1" applyBorder="1" applyAlignment="1">
      <alignment vertical="center"/>
    </xf>
    <xf numFmtId="178" fontId="33" fillId="0" borderId="68" xfId="0" applyNumberFormat="1" applyFont="1" applyBorder="1" applyAlignment="1">
      <alignment vertical="center"/>
    </xf>
    <xf numFmtId="177" fontId="33" fillId="0" borderId="68" xfId="0" applyNumberFormat="1" applyFont="1" applyBorder="1" applyAlignment="1">
      <alignment vertical="center"/>
    </xf>
    <xf numFmtId="181" fontId="33" fillId="0" borderId="29" xfId="0" applyNumberFormat="1" applyFont="1" applyBorder="1" applyAlignment="1">
      <alignment vertical="center"/>
    </xf>
    <xf numFmtId="0" fontId="41" fillId="0" borderId="0" xfId="0" applyFont="1" applyAlignment="1">
      <alignment vertical="center"/>
    </xf>
    <xf numFmtId="0" fontId="56" fillId="0" borderId="0" xfId="0" applyFont="1" applyAlignment="1">
      <alignment vertical="center"/>
    </xf>
    <xf numFmtId="0" fontId="3" fillId="4" borderId="21" xfId="0" applyFont="1" applyFill="1" applyBorder="1" applyAlignment="1" applyProtection="1">
      <alignment horizontal="center" vertical="center"/>
      <protection locked="0"/>
    </xf>
    <xf numFmtId="177" fontId="3" fillId="4" borderId="10" xfId="0" applyNumberFormat="1" applyFont="1" applyFill="1" applyBorder="1" applyAlignment="1" applyProtection="1">
      <alignment horizontal="center" vertical="center"/>
      <protection locked="0"/>
    </xf>
    <xf numFmtId="177" fontId="3" fillId="0" borderId="73" xfId="0" applyNumberFormat="1" applyFont="1" applyBorder="1" applyAlignment="1">
      <alignment horizontal="center" vertical="center"/>
    </xf>
    <xf numFmtId="177" fontId="3" fillId="4" borderId="52" xfId="0" applyNumberFormat="1" applyFont="1" applyFill="1" applyBorder="1" applyAlignment="1" applyProtection="1">
      <alignment horizontal="center" vertical="center"/>
      <protection locked="0"/>
    </xf>
    <xf numFmtId="177" fontId="3" fillId="0" borderId="81" xfId="0" applyNumberFormat="1" applyFont="1" applyBorder="1" applyAlignment="1">
      <alignment horizontal="center" vertical="center"/>
    </xf>
    <xf numFmtId="0" fontId="3" fillId="4" borderId="57" xfId="0" applyFont="1" applyFill="1" applyBorder="1" applyAlignment="1" applyProtection="1">
      <alignment horizontal="center" vertical="center"/>
      <protection locked="0"/>
    </xf>
    <xf numFmtId="0" fontId="11" fillId="9" borderId="40" xfId="0" applyFont="1" applyFill="1" applyBorder="1" applyAlignment="1">
      <alignment horizontal="left" vertical="center"/>
    </xf>
    <xf numFmtId="0" fontId="11" fillId="9" borderId="40" xfId="0" applyFont="1" applyFill="1" applyBorder="1" applyAlignment="1">
      <alignment horizontal="right" vertical="center"/>
    </xf>
    <xf numFmtId="0" fontId="11" fillId="9" borderId="39" xfId="0" applyFont="1" applyFill="1" applyBorder="1" applyAlignment="1">
      <alignment horizontal="right" vertical="center"/>
    </xf>
    <xf numFmtId="0" fontId="57" fillId="0" borderId="0" xfId="0" applyFont="1"/>
    <xf numFmtId="0" fontId="11" fillId="9" borderId="40" xfId="0" applyFont="1" applyFill="1" applyBorder="1"/>
    <xf numFmtId="0" fontId="11" fillId="9" borderId="39" xfId="0" applyFont="1" applyFill="1" applyBorder="1"/>
    <xf numFmtId="178" fontId="11" fillId="9" borderId="40" xfId="0" applyNumberFormat="1" applyFont="1" applyFill="1" applyBorder="1"/>
    <xf numFmtId="0" fontId="23" fillId="9" borderId="40" xfId="0" applyFont="1" applyFill="1" applyBorder="1"/>
    <xf numFmtId="178" fontId="11" fillId="9" borderId="40" xfId="0" applyNumberFormat="1" applyFont="1" applyFill="1" applyBorder="1" applyAlignment="1">
      <alignment horizontal="right"/>
    </xf>
    <xf numFmtId="178" fontId="11" fillId="9" borderId="39" xfId="0" applyNumberFormat="1" applyFont="1" applyFill="1" applyBorder="1"/>
    <xf numFmtId="0" fontId="26" fillId="0" borderId="0" xfId="0" applyFont="1" applyAlignment="1">
      <alignment horizontal="left" vertical="center"/>
    </xf>
    <xf numFmtId="0" fontId="25" fillId="4" borderId="4" xfId="1" applyFont="1" applyFill="1" applyBorder="1" applyAlignment="1" applyProtection="1">
      <alignment horizontal="center" vertical="center"/>
      <protection locked="0"/>
    </xf>
    <xf numFmtId="0" fontId="25" fillId="4" borderId="57" xfId="1" applyFont="1" applyFill="1" applyBorder="1" applyAlignment="1" applyProtection="1">
      <alignment horizontal="center" vertical="center"/>
      <protection locked="0"/>
    </xf>
    <xf numFmtId="0" fontId="25" fillId="0" borderId="53" xfId="1" applyFont="1" applyBorder="1" applyAlignment="1">
      <alignment horizontal="left" vertical="center"/>
    </xf>
    <xf numFmtId="0" fontId="33" fillId="6" borderId="35" xfId="0" applyFont="1" applyFill="1" applyBorder="1" applyAlignment="1">
      <alignment horizontal="center" vertical="center" wrapText="1"/>
    </xf>
    <xf numFmtId="0" fontId="33" fillId="6" borderId="33" xfId="0" applyFont="1" applyFill="1" applyBorder="1" applyAlignment="1">
      <alignment horizontal="center" vertical="center"/>
    </xf>
    <xf numFmtId="0" fontId="33" fillId="6" borderId="10" xfId="0" applyFont="1" applyFill="1" applyBorder="1" applyAlignment="1">
      <alignment horizontal="center" vertical="center" wrapText="1"/>
    </xf>
    <xf numFmtId="0" fontId="33" fillId="6" borderId="15" xfId="0" applyFont="1" applyFill="1" applyBorder="1" applyAlignment="1">
      <alignment horizontal="center" vertical="center"/>
    </xf>
    <xf numFmtId="0" fontId="34" fillId="6" borderId="21" xfId="0" applyFont="1" applyFill="1" applyBorder="1" applyAlignment="1">
      <alignment horizontal="center" vertical="center" wrapText="1"/>
    </xf>
    <xf numFmtId="0" fontId="34" fillId="6" borderId="25" xfId="0" applyFont="1" applyFill="1" applyBorder="1" applyAlignment="1">
      <alignment horizontal="center" vertical="center" wrapText="1"/>
    </xf>
    <xf numFmtId="0" fontId="33" fillId="6" borderId="10" xfId="0" applyFont="1" applyFill="1" applyBorder="1" applyAlignment="1">
      <alignment horizontal="center" vertical="center"/>
    </xf>
    <xf numFmtId="0" fontId="33" fillId="6" borderId="21" xfId="0" applyFont="1" applyFill="1" applyBorder="1" applyAlignment="1">
      <alignment horizontal="center" vertical="center"/>
    </xf>
    <xf numFmtId="0" fontId="33" fillId="0" borderId="35" xfId="0" applyFont="1" applyBorder="1" applyAlignment="1">
      <alignment horizontal="center" vertical="center"/>
    </xf>
    <xf numFmtId="0" fontId="33" fillId="0" borderId="13" xfId="0" applyFont="1" applyBorder="1" applyAlignment="1">
      <alignment horizontal="center" vertical="center"/>
    </xf>
    <xf numFmtId="0" fontId="33" fillId="6" borderId="27" xfId="0" applyFont="1" applyFill="1" applyBorder="1" applyAlignment="1">
      <alignment horizontal="center" vertical="center" wrapText="1"/>
    </xf>
    <xf numFmtId="0" fontId="33" fillId="6" borderId="28" xfId="0" applyFont="1" applyFill="1" applyBorder="1" applyAlignment="1">
      <alignment horizontal="center" vertical="center" wrapText="1"/>
    </xf>
    <xf numFmtId="0" fontId="33" fillId="6" borderId="24" xfId="0" applyFont="1" applyFill="1" applyBorder="1" applyAlignment="1">
      <alignment horizontal="center" vertical="center" wrapText="1"/>
    </xf>
    <xf numFmtId="0" fontId="33" fillId="6" borderId="21" xfId="0" applyFont="1" applyFill="1" applyBorder="1" applyAlignment="1">
      <alignment horizontal="center" vertical="center" wrapText="1"/>
    </xf>
    <xf numFmtId="0" fontId="33" fillId="6" borderId="52" xfId="0" applyFont="1" applyFill="1" applyBorder="1" applyAlignment="1">
      <alignment horizontal="center" vertical="center" wrapText="1"/>
    </xf>
    <xf numFmtId="0" fontId="33" fillId="6" borderId="57" xfId="0" applyFont="1" applyFill="1" applyBorder="1" applyAlignment="1">
      <alignment horizontal="center" vertical="center"/>
    </xf>
    <xf numFmtId="179" fontId="34" fillId="7" borderId="11" xfId="0" applyNumberFormat="1" applyFont="1" applyFill="1" applyBorder="1" applyAlignment="1">
      <alignment horizontal="center" vertical="center"/>
    </xf>
    <xf numFmtId="179" fontId="34" fillId="7" borderId="12" xfId="0" applyNumberFormat="1" applyFont="1" applyFill="1" applyBorder="1" applyAlignment="1">
      <alignment horizontal="center" vertical="center"/>
    </xf>
    <xf numFmtId="179" fontId="34" fillId="9" borderId="6" xfId="0" applyNumberFormat="1" applyFont="1" applyFill="1" applyBorder="1" applyAlignment="1">
      <alignment horizontal="center" vertical="center"/>
    </xf>
    <xf numFmtId="179" fontId="34" fillId="9" borderId="8" xfId="0" applyNumberFormat="1" applyFont="1" applyFill="1" applyBorder="1" applyAlignment="1">
      <alignment horizontal="center" vertical="center"/>
    </xf>
    <xf numFmtId="0" fontId="33" fillId="6" borderId="1" xfId="0" applyFont="1" applyFill="1" applyBorder="1" applyAlignment="1">
      <alignment horizontal="center" vertical="center" wrapText="1"/>
    </xf>
    <xf numFmtId="0" fontId="33" fillId="6" borderId="4" xfId="0" applyFont="1" applyFill="1" applyBorder="1" applyAlignment="1">
      <alignment horizontal="center" vertical="center"/>
    </xf>
    <xf numFmtId="179" fontId="34" fillId="7" borderId="6" xfId="0" applyNumberFormat="1" applyFont="1" applyFill="1" applyBorder="1" applyAlignment="1">
      <alignment horizontal="center" vertical="center"/>
    </xf>
    <xf numFmtId="179" fontId="34" fillId="7" borderId="8" xfId="0" applyNumberFormat="1" applyFont="1" applyFill="1" applyBorder="1" applyAlignment="1">
      <alignment horizontal="center" vertical="center"/>
    </xf>
    <xf numFmtId="0" fontId="33" fillId="6" borderId="52" xfId="0" applyFont="1" applyFill="1" applyBorder="1" applyAlignment="1">
      <alignment horizontal="center" vertical="center"/>
    </xf>
    <xf numFmtId="0" fontId="33" fillId="6" borderId="25" xfId="0" applyFont="1" applyFill="1" applyBorder="1" applyAlignment="1">
      <alignment horizontal="center" vertical="center" wrapText="1"/>
    </xf>
    <xf numFmtId="0" fontId="33" fillId="6" borderId="25" xfId="0" applyFont="1" applyFill="1" applyBorder="1" applyAlignment="1">
      <alignment horizontal="center" vertical="center"/>
    </xf>
    <xf numFmtId="179" fontId="34" fillId="9" borderId="16" xfId="0" applyNumberFormat="1" applyFont="1" applyFill="1" applyBorder="1" applyAlignment="1">
      <alignment horizontal="center" vertical="center"/>
    </xf>
    <xf numFmtId="179" fontId="34" fillId="9" borderId="17" xfId="0" applyNumberFormat="1" applyFont="1" applyFill="1" applyBorder="1" applyAlignment="1">
      <alignment horizontal="center" vertical="center"/>
    </xf>
    <xf numFmtId="179" fontId="34" fillId="10" borderId="6" xfId="0" applyNumberFormat="1" applyFont="1" applyFill="1" applyBorder="1" applyAlignment="1">
      <alignment horizontal="center" vertical="center"/>
    </xf>
    <xf numFmtId="179" fontId="34" fillId="10" borderId="8" xfId="0" applyNumberFormat="1" applyFont="1" applyFill="1" applyBorder="1" applyAlignment="1">
      <alignment horizontal="center" vertical="center"/>
    </xf>
    <xf numFmtId="0" fontId="33" fillId="7" borderId="27" xfId="0" applyFont="1" applyFill="1" applyBorder="1" applyAlignment="1">
      <alignment horizontal="center" vertical="center" wrapText="1"/>
    </xf>
    <xf numFmtId="0" fontId="33" fillId="7" borderId="28" xfId="0" applyFont="1" applyFill="1" applyBorder="1" applyAlignment="1">
      <alignment horizontal="center" vertical="center" wrapText="1"/>
    </xf>
    <xf numFmtId="0" fontId="33" fillId="7" borderId="24" xfId="0" applyFont="1" applyFill="1" applyBorder="1" applyAlignment="1">
      <alignment horizontal="center" vertical="center" wrapText="1"/>
    </xf>
    <xf numFmtId="179" fontId="33" fillId="6" borderId="6" xfId="0" applyNumberFormat="1" applyFont="1" applyFill="1" applyBorder="1" applyAlignment="1">
      <alignment horizontal="center" vertical="center"/>
    </xf>
    <xf numFmtId="179" fontId="33" fillId="6" borderId="8" xfId="0" applyNumberFormat="1" applyFont="1" applyFill="1" applyBorder="1" applyAlignment="1">
      <alignment horizontal="center" vertical="center"/>
    </xf>
    <xf numFmtId="179" fontId="33" fillId="6" borderId="11" xfId="0" applyNumberFormat="1" applyFont="1" applyFill="1" applyBorder="1" applyAlignment="1">
      <alignment horizontal="center" vertical="center"/>
    </xf>
    <xf numFmtId="179" fontId="33" fillId="6" borderId="12" xfId="0" applyNumberFormat="1" applyFont="1" applyFill="1" applyBorder="1" applyAlignment="1">
      <alignment horizontal="center" vertical="center"/>
    </xf>
    <xf numFmtId="179" fontId="33" fillId="7" borderId="6" xfId="0" applyNumberFormat="1" applyFont="1" applyFill="1" applyBorder="1" applyAlignment="1">
      <alignment horizontal="center" vertical="center"/>
    </xf>
    <xf numFmtId="179" fontId="33" fillId="7" borderId="8" xfId="0" applyNumberFormat="1" applyFont="1" applyFill="1" applyBorder="1" applyAlignment="1">
      <alignment horizontal="center" vertical="center"/>
    </xf>
    <xf numFmtId="179" fontId="34" fillId="10" borderId="16" xfId="0" applyNumberFormat="1" applyFont="1" applyFill="1" applyBorder="1" applyAlignment="1">
      <alignment horizontal="center" vertical="center"/>
    </xf>
    <xf numFmtId="179" fontId="34" fillId="10" borderId="17" xfId="0" applyNumberFormat="1" applyFont="1" applyFill="1" applyBorder="1" applyAlignment="1">
      <alignment horizontal="center" vertical="center"/>
    </xf>
    <xf numFmtId="0" fontId="33" fillId="6" borderId="59" xfId="0" applyFont="1" applyFill="1" applyBorder="1" applyAlignment="1">
      <alignment horizontal="center" vertical="center" wrapText="1"/>
    </xf>
    <xf numFmtId="0" fontId="33" fillId="6" borderId="59" xfId="0" applyFont="1" applyFill="1" applyBorder="1" applyAlignment="1">
      <alignment horizontal="center" vertical="center"/>
    </xf>
    <xf numFmtId="179" fontId="39" fillId="6" borderId="11" xfId="0" applyNumberFormat="1" applyFont="1" applyFill="1" applyBorder="1" applyAlignment="1">
      <alignment horizontal="center" vertical="center"/>
    </xf>
    <xf numFmtId="179" fontId="39" fillId="6" borderId="12" xfId="0" applyNumberFormat="1" applyFont="1" applyFill="1" applyBorder="1" applyAlignment="1">
      <alignment horizontal="center" vertical="center"/>
    </xf>
    <xf numFmtId="179" fontId="39" fillId="6" borderId="6" xfId="0" applyNumberFormat="1" applyFont="1" applyFill="1" applyBorder="1" applyAlignment="1">
      <alignment horizontal="center" vertical="center"/>
    </xf>
    <xf numFmtId="179" fontId="39" fillId="6" borderId="8" xfId="0" applyNumberFormat="1" applyFont="1" applyFill="1" applyBorder="1" applyAlignment="1">
      <alignment horizontal="center" vertical="center"/>
    </xf>
    <xf numFmtId="0" fontId="33" fillId="5" borderId="35" xfId="0" applyFont="1" applyFill="1" applyBorder="1" applyAlignment="1">
      <alignment horizontal="center" vertical="center" wrapText="1"/>
    </xf>
    <xf numFmtId="0" fontId="33" fillId="5" borderId="59" xfId="0" applyFont="1" applyFill="1" applyBorder="1" applyAlignment="1">
      <alignment horizontal="center" vertical="center"/>
    </xf>
    <xf numFmtId="0" fontId="33" fillId="5" borderId="33" xfId="0" applyFont="1" applyFill="1" applyBorder="1" applyAlignment="1">
      <alignment horizontal="center" vertical="center"/>
    </xf>
    <xf numFmtId="179" fontId="34" fillId="6" borderId="11" xfId="0" applyNumberFormat="1" applyFont="1" applyFill="1" applyBorder="1" applyAlignment="1">
      <alignment horizontal="center" vertical="center"/>
    </xf>
    <xf numFmtId="179" fontId="34" fillId="6" borderId="12" xfId="0" applyNumberFormat="1" applyFont="1" applyFill="1" applyBorder="1" applyAlignment="1">
      <alignment horizontal="center" vertical="center"/>
    </xf>
    <xf numFmtId="179" fontId="34" fillId="6" borderId="6" xfId="0" applyNumberFormat="1" applyFont="1" applyFill="1" applyBorder="1" applyAlignment="1">
      <alignment horizontal="center" vertical="center"/>
    </xf>
    <xf numFmtId="179" fontId="34" fillId="6" borderId="8" xfId="0" applyNumberFormat="1" applyFont="1" applyFill="1" applyBorder="1" applyAlignment="1">
      <alignment horizontal="center" vertical="center"/>
    </xf>
    <xf numFmtId="179" fontId="34" fillId="6" borderId="16" xfId="0" applyNumberFormat="1" applyFont="1" applyFill="1" applyBorder="1" applyAlignment="1">
      <alignment horizontal="center" vertical="center"/>
    </xf>
    <xf numFmtId="179" fontId="34" fillId="6" borderId="17" xfId="0" applyNumberFormat="1" applyFont="1" applyFill="1" applyBorder="1" applyAlignment="1">
      <alignment horizontal="center" vertical="center"/>
    </xf>
    <xf numFmtId="0" fontId="33" fillId="5" borderId="61" xfId="0" applyFont="1" applyFill="1" applyBorder="1" applyAlignment="1">
      <alignment horizontal="center" vertical="center" wrapText="1"/>
    </xf>
    <xf numFmtId="0" fontId="33" fillId="5" borderId="62" xfId="0" applyFont="1" applyFill="1" applyBorder="1" applyAlignment="1">
      <alignment horizontal="center" vertical="center"/>
    </xf>
    <xf numFmtId="179" fontId="34" fillId="6" borderId="64" xfId="0" applyNumberFormat="1" applyFont="1" applyFill="1" applyBorder="1" applyAlignment="1">
      <alignment horizontal="center" vertical="center"/>
    </xf>
    <xf numFmtId="179" fontId="34" fillId="6" borderId="63" xfId="0" applyNumberFormat="1" applyFont="1" applyFill="1" applyBorder="1" applyAlignment="1">
      <alignment horizontal="center" vertical="center"/>
    </xf>
    <xf numFmtId="179" fontId="39" fillId="6" borderId="16" xfId="0" applyNumberFormat="1" applyFont="1" applyFill="1" applyBorder="1" applyAlignment="1">
      <alignment horizontal="center" vertical="center"/>
    </xf>
    <xf numFmtId="179" fontId="39" fillId="6" borderId="17" xfId="0" applyNumberFormat="1" applyFont="1" applyFill="1" applyBorder="1" applyAlignment="1">
      <alignment horizontal="center" vertical="center"/>
    </xf>
    <xf numFmtId="179" fontId="39" fillId="9" borderId="16" xfId="0" applyNumberFormat="1" applyFont="1" applyFill="1" applyBorder="1" applyAlignment="1">
      <alignment horizontal="center" vertical="center"/>
    </xf>
    <xf numFmtId="179" fontId="39" fillId="9" borderId="17" xfId="0" applyNumberFormat="1" applyFont="1" applyFill="1" applyBorder="1" applyAlignment="1">
      <alignment horizontal="center" vertical="center"/>
    </xf>
    <xf numFmtId="0" fontId="33" fillId="6" borderId="65" xfId="0" applyFont="1" applyFill="1" applyBorder="1" applyAlignment="1">
      <alignment horizontal="center" vertical="center"/>
    </xf>
    <xf numFmtId="0" fontId="33" fillId="6" borderId="66" xfId="0" applyFont="1" applyFill="1" applyBorder="1" applyAlignment="1">
      <alignment horizontal="center" vertical="center"/>
    </xf>
    <xf numFmtId="0" fontId="33" fillId="6" borderId="56" xfId="0" applyFont="1" applyFill="1" applyBorder="1" applyAlignment="1">
      <alignment horizontal="center" vertical="center"/>
    </xf>
    <xf numFmtId="0" fontId="33" fillId="6" borderId="18" xfId="0" applyFont="1" applyFill="1" applyBorder="1" applyAlignment="1">
      <alignment horizontal="center" vertical="center" wrapText="1"/>
    </xf>
    <xf numFmtId="0" fontId="33" fillId="6" borderId="34" xfId="0" applyFont="1" applyFill="1" applyBorder="1" applyAlignment="1">
      <alignment horizontal="center" vertical="center" wrapText="1"/>
    </xf>
    <xf numFmtId="0" fontId="33" fillId="6" borderId="37" xfId="0" applyFont="1" applyFill="1" applyBorder="1" applyAlignment="1">
      <alignment horizontal="center" vertical="center" wrapText="1"/>
    </xf>
    <xf numFmtId="0" fontId="33" fillId="6" borderId="67" xfId="0" applyFont="1" applyFill="1" applyBorder="1" applyAlignment="1">
      <alignment horizontal="center" vertical="center" wrapText="1"/>
    </xf>
    <xf numFmtId="0" fontId="33" fillId="6" borderId="68" xfId="0" applyFont="1" applyFill="1" applyBorder="1" applyAlignment="1">
      <alignment horizontal="center" vertical="center" wrapText="1"/>
    </xf>
    <xf numFmtId="0" fontId="33" fillId="6" borderId="29" xfId="0" applyFont="1" applyFill="1" applyBorder="1" applyAlignment="1">
      <alignment horizontal="center" vertical="center" wrapText="1"/>
    </xf>
    <xf numFmtId="177" fontId="33" fillId="0" borderId="35" xfId="0" applyNumberFormat="1" applyFont="1" applyBorder="1" applyAlignment="1">
      <alignment horizontal="center" vertical="center"/>
    </xf>
    <xf numFmtId="177" fontId="33" fillId="0" borderId="10" xfId="0" applyNumberFormat="1" applyFont="1" applyBorder="1" applyAlignment="1">
      <alignment horizontal="center" vertical="center"/>
    </xf>
    <xf numFmtId="177" fontId="33" fillId="0" borderId="13" xfId="0" applyNumberFormat="1" applyFont="1" applyBorder="1" applyAlignment="1">
      <alignment horizontal="center" vertical="center"/>
    </xf>
    <xf numFmtId="0" fontId="33" fillId="7" borderId="35" xfId="0" applyFont="1" applyFill="1" applyBorder="1" applyAlignment="1">
      <alignment horizontal="center" vertical="center" wrapText="1"/>
    </xf>
    <xf numFmtId="0" fontId="33" fillId="7" borderId="59" xfId="0" applyFont="1" applyFill="1" applyBorder="1" applyAlignment="1">
      <alignment horizontal="center" vertical="center"/>
    </xf>
    <xf numFmtId="0" fontId="33" fillId="7" borderId="62" xfId="0" applyFont="1" applyFill="1" applyBorder="1" applyAlignment="1">
      <alignment horizontal="center" vertical="center"/>
    </xf>
    <xf numFmtId="0" fontId="33" fillId="7" borderId="33" xfId="0" applyFont="1" applyFill="1" applyBorder="1" applyAlignment="1">
      <alignment horizontal="center" vertical="center"/>
    </xf>
    <xf numFmtId="0" fontId="33" fillId="6" borderId="57" xfId="0" applyFont="1" applyFill="1" applyBorder="1" applyAlignment="1">
      <alignment horizontal="center" vertical="center" wrapText="1"/>
    </xf>
    <xf numFmtId="179" fontId="39" fillId="9" borderId="6" xfId="0" applyNumberFormat="1" applyFont="1" applyFill="1" applyBorder="1" applyAlignment="1">
      <alignment horizontal="center" vertical="center"/>
    </xf>
    <xf numFmtId="179" fontId="39" fillId="9" borderId="8" xfId="0" applyNumberFormat="1" applyFont="1" applyFill="1" applyBorder="1" applyAlignment="1">
      <alignment horizontal="center" vertical="center"/>
    </xf>
    <xf numFmtId="0" fontId="33" fillId="6" borderId="72" xfId="0" applyFont="1" applyFill="1" applyBorder="1" applyAlignment="1">
      <alignment horizontal="center" vertical="center"/>
    </xf>
    <xf numFmtId="0" fontId="33" fillId="6" borderId="32" xfId="0" applyFont="1" applyFill="1" applyBorder="1" applyAlignment="1">
      <alignment horizontal="center" vertical="center"/>
    </xf>
    <xf numFmtId="0" fontId="33" fillId="6" borderId="73" xfId="0" applyFont="1" applyFill="1" applyBorder="1" applyAlignment="1">
      <alignment horizontal="center" vertical="center"/>
    </xf>
    <xf numFmtId="0" fontId="33" fillId="0" borderId="66" xfId="0" applyFont="1" applyBorder="1" applyAlignment="1">
      <alignment horizontal="center" vertical="center"/>
    </xf>
    <xf numFmtId="0" fontId="33" fillId="0" borderId="35"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59"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4" xfId="0" applyFont="1" applyBorder="1" applyAlignment="1">
      <alignment horizontal="center" vertical="center" wrapText="1"/>
    </xf>
    <xf numFmtId="0" fontId="33" fillId="6" borderId="1" xfId="0" applyFont="1" applyFill="1" applyBorder="1" applyAlignment="1">
      <alignment horizontal="center" vertical="center"/>
    </xf>
    <xf numFmtId="0" fontId="33" fillId="6" borderId="54" xfId="0" applyFont="1" applyFill="1" applyBorder="1" applyAlignment="1">
      <alignment horizontal="center" vertical="center"/>
    </xf>
    <xf numFmtId="0" fontId="33" fillId="6" borderId="55" xfId="0" applyFont="1" applyFill="1" applyBorder="1" applyAlignment="1">
      <alignment horizontal="center" vertical="center"/>
    </xf>
    <xf numFmtId="0" fontId="40" fillId="11" borderId="43" xfId="0" applyFont="1" applyFill="1" applyBorder="1" applyAlignment="1">
      <alignment horizontal="center" vertical="center"/>
    </xf>
    <xf numFmtId="0" fontId="40" fillId="11" borderId="36" xfId="0" applyFont="1" applyFill="1" applyBorder="1" applyAlignment="1">
      <alignment horizontal="center" vertical="center"/>
    </xf>
    <xf numFmtId="0" fontId="40" fillId="11" borderId="38" xfId="0" applyFont="1" applyFill="1" applyBorder="1" applyAlignment="1">
      <alignment horizontal="center" vertical="center"/>
    </xf>
    <xf numFmtId="177" fontId="40" fillId="11" borderId="68" xfId="0" applyNumberFormat="1" applyFont="1" applyFill="1" applyBorder="1" applyAlignment="1">
      <alignment horizontal="center" vertical="center"/>
    </xf>
    <xf numFmtId="177" fontId="40" fillId="11" borderId="30" xfId="0" applyNumberFormat="1" applyFont="1" applyFill="1" applyBorder="1" applyAlignment="1">
      <alignment horizontal="center" vertical="center"/>
    </xf>
    <xf numFmtId="177" fontId="40" fillId="11" borderId="29" xfId="0" applyNumberFormat="1" applyFont="1" applyFill="1" applyBorder="1" applyAlignment="1">
      <alignment horizontal="center" vertical="center"/>
    </xf>
    <xf numFmtId="0" fontId="52" fillId="17" borderId="41" xfId="0" applyFont="1" applyFill="1" applyBorder="1" applyAlignment="1">
      <alignment horizontal="center" vertical="center"/>
    </xf>
    <xf numFmtId="0" fontId="52" fillId="17" borderId="77" xfId="0" applyFont="1" applyFill="1" applyBorder="1" applyAlignment="1">
      <alignment horizontal="center" vertical="center"/>
    </xf>
    <xf numFmtId="0" fontId="53" fillId="0" borderId="12" xfId="0" applyFont="1" applyBorder="1" applyAlignment="1">
      <alignment horizontal="center" vertical="center"/>
    </xf>
    <xf numFmtId="0" fontId="53" fillId="0" borderId="13" xfId="0" applyFont="1" applyBorder="1" applyAlignment="1">
      <alignment horizontal="center" vertical="center"/>
    </xf>
    <xf numFmtId="0" fontId="53" fillId="0" borderId="17" xfId="0" applyFont="1" applyBorder="1" applyAlignment="1">
      <alignment horizontal="center" vertical="center"/>
    </xf>
    <xf numFmtId="0" fontId="53" fillId="0" borderId="58" xfId="0" applyFont="1" applyBorder="1" applyAlignment="1">
      <alignment horizontal="center" vertical="center"/>
    </xf>
    <xf numFmtId="0" fontId="44" fillId="0" borderId="0" xfId="0" applyFont="1" applyAlignment="1">
      <alignment vertical="center"/>
    </xf>
    <xf numFmtId="0" fontId="47" fillId="0" borderId="0" xfId="0" applyFont="1" applyAlignment="1">
      <alignment horizontal="right" vertical="center"/>
    </xf>
    <xf numFmtId="0" fontId="51" fillId="0" borderId="0" xfId="0" applyFont="1" applyAlignment="1">
      <alignment horizontal="center" vertical="center"/>
    </xf>
    <xf numFmtId="0" fontId="5" fillId="0" borderId="27" xfId="0" applyFont="1" applyBorder="1" applyAlignment="1">
      <alignment horizontal="center" vertical="center" textRotation="255"/>
    </xf>
    <xf numFmtId="0" fontId="5" fillId="0" borderId="28" xfId="0" applyFont="1" applyBorder="1" applyAlignment="1">
      <alignment horizontal="center" vertical="center" textRotation="255"/>
    </xf>
    <xf numFmtId="0" fontId="5" fillId="0" borderId="24" xfId="0" applyFont="1" applyBorder="1" applyAlignment="1">
      <alignment horizontal="center" vertical="center" textRotation="255"/>
    </xf>
    <xf numFmtId="0" fontId="4" fillId="0" borderId="0" xfId="0" applyFont="1" applyAlignment="1">
      <alignment horizontal="left" vertical="center" shrinkToFit="1"/>
    </xf>
    <xf numFmtId="0" fontId="0" fillId="0" borderId="0" xfId="0" applyAlignment="1">
      <alignment horizontal="left" vertical="center" shrinkToFit="1"/>
    </xf>
    <xf numFmtId="0" fontId="5" fillId="0" borderId="35" xfId="0" applyFont="1" applyBorder="1" applyAlignment="1">
      <alignment horizontal="center" vertical="center"/>
    </xf>
    <xf numFmtId="0" fontId="5" fillId="0" borderId="10" xfId="0" applyFont="1" applyBorder="1" applyAlignment="1">
      <alignment horizontal="center" vertical="center"/>
    </xf>
    <xf numFmtId="0" fontId="5" fillId="0" borderId="37" xfId="0" applyFont="1" applyBorder="1" applyAlignment="1">
      <alignment horizontal="center" vertical="center"/>
    </xf>
    <xf numFmtId="0" fontId="5" fillId="0" borderId="0" xfId="0" applyFont="1" applyAlignment="1">
      <alignment horizontal="center" vertical="center"/>
    </xf>
    <xf numFmtId="0" fontId="8" fillId="0" borderId="33"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3" fillId="0" borderId="4" xfId="0" applyFont="1" applyBorder="1" applyAlignment="1">
      <alignment horizontal="left" vertical="center" wrapText="1"/>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left"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3" fillId="0" borderId="1" xfId="0" applyFont="1" applyBorder="1" applyAlignment="1">
      <alignment horizontal="center" vertical="center" wrapText="1"/>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14" fillId="3" borderId="43" xfId="0" applyFont="1" applyFill="1" applyBorder="1" applyAlignment="1">
      <alignment horizontal="center" vertical="center"/>
    </xf>
    <xf numFmtId="0" fontId="14" fillId="3" borderId="36" xfId="0" applyFont="1" applyFill="1" applyBorder="1" applyAlignment="1">
      <alignment horizontal="center" vertical="center"/>
    </xf>
    <xf numFmtId="0" fontId="14" fillId="3" borderId="38" xfId="0" applyFont="1" applyFill="1" applyBorder="1" applyAlignment="1">
      <alignment horizontal="center" vertical="center"/>
    </xf>
    <xf numFmtId="0" fontId="17" fillId="3" borderId="36" xfId="0" applyFont="1" applyFill="1" applyBorder="1" applyAlignment="1">
      <alignment horizontal="center" vertical="center" wrapText="1"/>
    </xf>
    <xf numFmtId="0" fontId="17" fillId="3" borderId="38" xfId="0" applyFont="1" applyFill="1" applyBorder="1" applyAlignment="1">
      <alignment horizontal="center" vertical="center" wrapTex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5" fillId="0" borderId="1" xfId="0" applyFont="1" applyBorder="1" applyAlignment="1">
      <alignment horizontal="center" vertical="center"/>
    </xf>
    <xf numFmtId="0" fontId="19" fillId="0" borderId="1" xfId="0" applyFont="1" applyBorder="1" applyAlignment="1">
      <alignment horizontal="left" vertical="center" wrapText="1"/>
    </xf>
    <xf numFmtId="0" fontId="19" fillId="0" borderId="1" xfId="0" applyFont="1" applyBorder="1" applyAlignment="1">
      <alignment horizontal="left" vertical="center"/>
    </xf>
    <xf numFmtId="0" fontId="17" fillId="0" borderId="1" xfId="0" applyFont="1" applyBorder="1" applyAlignment="1">
      <alignment horizontal="center" vertical="center" wrapText="1"/>
    </xf>
    <xf numFmtId="0" fontId="0" fillId="0" borderId="47" xfId="0" applyBorder="1" applyAlignment="1">
      <alignment horizontal="left" vertical="center" shrinkToFit="1"/>
    </xf>
    <xf numFmtId="0" fontId="5" fillId="0" borderId="5"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0" fillId="0" borderId="0" xfId="0" applyAlignment="1">
      <alignment horizontal="center" vertical="center"/>
    </xf>
  </cellXfs>
  <cellStyles count="3">
    <cellStyle name="パーセント 2" xfId="2" xr:uid="{1C1D9892-DC05-4E0D-94D1-65E3426F7762}"/>
    <cellStyle name="標準" xfId="0" builtinId="0"/>
    <cellStyle name="標準 2" xfId="1" xr:uid="{00000000-0005-0000-0000-00000100000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Medium9"/>
  <colors>
    <mruColors>
      <color rgb="FFFFFFCC"/>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8</xdr:col>
      <xdr:colOff>544499</xdr:colOff>
      <xdr:row>48</xdr:row>
      <xdr:rowOff>18247</xdr:rowOff>
    </xdr:to>
    <xdr:pic>
      <xdr:nvPicPr>
        <xdr:cNvPr id="2" name="図 1">
          <a:extLst>
            <a:ext uri="{FF2B5EF4-FFF2-40B4-BE49-F238E27FC236}">
              <a16:creationId xmlns:a16="http://schemas.microsoft.com/office/drawing/2014/main" id="{C2D9BB06-DAD4-423A-8E70-375CAEA670C6}"/>
            </a:ext>
          </a:extLst>
        </xdr:cNvPr>
        <xdr:cNvPicPr>
          <a:picLocks noChangeAspect="1"/>
        </xdr:cNvPicPr>
      </xdr:nvPicPr>
      <xdr:blipFill>
        <a:blip xmlns:r="http://schemas.openxmlformats.org/officeDocument/2006/relationships" r:embed="rId1"/>
        <a:stretch>
          <a:fillRect/>
        </a:stretch>
      </xdr:blipFill>
      <xdr:spPr>
        <a:xfrm>
          <a:off x="0" y="165100"/>
          <a:ext cx="5421299" cy="7777947"/>
        </a:xfrm>
        <a:prstGeom prst="rect">
          <a:avLst/>
        </a:prstGeom>
      </xdr:spPr>
    </xdr:pic>
    <xdr:clientData/>
  </xdr:twoCellAnchor>
  <xdr:twoCellAnchor editAs="oneCell">
    <xdr:from>
      <xdr:col>10</xdr:col>
      <xdr:colOff>510541</xdr:colOff>
      <xdr:row>1</xdr:row>
      <xdr:rowOff>160020</xdr:rowOff>
    </xdr:from>
    <xdr:to>
      <xdr:col>20</xdr:col>
      <xdr:colOff>579121</xdr:colOff>
      <xdr:row>11</xdr:row>
      <xdr:rowOff>119813</xdr:rowOff>
    </xdr:to>
    <xdr:pic>
      <xdr:nvPicPr>
        <xdr:cNvPr id="3" name="図 2">
          <a:extLst>
            <a:ext uri="{FF2B5EF4-FFF2-40B4-BE49-F238E27FC236}">
              <a16:creationId xmlns:a16="http://schemas.microsoft.com/office/drawing/2014/main" id="{F26BB5F8-0599-407C-842D-8A4C2ED68F5F}"/>
            </a:ext>
          </a:extLst>
        </xdr:cNvPr>
        <xdr:cNvPicPr>
          <a:picLocks noChangeAspect="1"/>
        </xdr:cNvPicPr>
      </xdr:nvPicPr>
      <xdr:blipFill>
        <a:blip xmlns:r="http://schemas.openxmlformats.org/officeDocument/2006/relationships" r:embed="rId2"/>
        <a:stretch>
          <a:fillRect/>
        </a:stretch>
      </xdr:blipFill>
      <xdr:spPr>
        <a:xfrm>
          <a:off x="6606541" y="325120"/>
          <a:ext cx="6164580" cy="16107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91440</xdr:rowOff>
    </xdr:to>
    <xdr:sp macro="" textlink="">
      <xdr:nvSpPr>
        <xdr:cNvPr id="2" name="テキスト ボックス 1">
          <a:extLst>
            <a:ext uri="{FF2B5EF4-FFF2-40B4-BE49-F238E27FC236}">
              <a16:creationId xmlns:a16="http://schemas.microsoft.com/office/drawing/2014/main" id="{E3ADFDA6-4A77-4C8E-96EF-04BF5EB22F5A}"/>
            </a:ext>
          </a:extLst>
        </xdr:cNvPr>
        <xdr:cNvSpPr txBox="1"/>
      </xdr:nvSpPr>
      <xdr:spPr>
        <a:xfrm>
          <a:off x="8372475" y="0"/>
          <a:ext cx="1819275" cy="4216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19F30996-FD8E-430E-A6EB-12E1B27F04F8}"/>
            </a:ext>
          </a:extLst>
        </xdr:cNvPr>
        <xdr:cNvSpPr txBox="1">
          <a:spLocks noChangeArrowheads="1"/>
        </xdr:cNvSpPr>
      </xdr:nvSpPr>
      <xdr:spPr bwMode="auto">
        <a:xfrm>
          <a:off x="49276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8</xdr:col>
      <xdr:colOff>0</xdr:colOff>
      <xdr:row>8</xdr:row>
      <xdr:rowOff>12700</xdr:rowOff>
    </xdr:from>
    <xdr:to>
      <xdr:col>9</xdr:col>
      <xdr:colOff>0</xdr:colOff>
      <xdr:row>8</xdr:row>
      <xdr:rowOff>158750</xdr:rowOff>
    </xdr:to>
    <xdr:sp macro="" textlink="">
      <xdr:nvSpPr>
        <xdr:cNvPr id="3" name="Text Box 2">
          <a:extLst>
            <a:ext uri="{FF2B5EF4-FFF2-40B4-BE49-F238E27FC236}">
              <a16:creationId xmlns:a16="http://schemas.microsoft.com/office/drawing/2014/main" id="{533CDB80-0AC9-4166-AB3F-91D412335B63}"/>
            </a:ext>
          </a:extLst>
        </xdr:cNvPr>
        <xdr:cNvSpPr txBox="1">
          <a:spLocks noChangeArrowheads="1"/>
        </xdr:cNvSpPr>
      </xdr:nvSpPr>
      <xdr:spPr bwMode="auto">
        <a:xfrm>
          <a:off x="4927600" y="1390650"/>
          <a:ext cx="704850" cy="146050"/>
        </a:xfrm>
        <a:prstGeom prst="rect">
          <a:avLst/>
        </a:prstGeom>
        <a:solidFill>
          <a:srgbClr val="FFFF00"/>
        </a:solidFill>
        <a:ln w="9525">
          <a:solidFill>
            <a:srgbClr val="000000"/>
          </a:solidFill>
          <a:miter lim="800000"/>
          <a:headEnd/>
          <a:tailEnd/>
        </a:ln>
      </xdr:spPr>
    </xdr:sp>
    <xdr:clientData/>
  </xdr:twoCellAnchor>
  <xdr:twoCellAnchor>
    <xdr:from>
      <xdr:col>12</xdr:col>
      <xdr:colOff>90593</xdr:colOff>
      <xdr:row>144</xdr:row>
      <xdr:rowOff>117950</xdr:rowOff>
    </xdr:from>
    <xdr:to>
      <xdr:col>17</xdr:col>
      <xdr:colOff>476250</xdr:colOff>
      <xdr:row>149</xdr:row>
      <xdr:rowOff>73837</xdr:rowOff>
    </xdr:to>
    <xdr:sp macro="" textlink="">
      <xdr:nvSpPr>
        <xdr:cNvPr id="4" name="角丸四角形吹き出し 2">
          <a:extLst>
            <a:ext uri="{FF2B5EF4-FFF2-40B4-BE49-F238E27FC236}">
              <a16:creationId xmlns:a16="http://schemas.microsoft.com/office/drawing/2014/main" id="{7550843D-1582-4E07-B850-52328C9F7060}"/>
            </a:ext>
          </a:extLst>
        </xdr:cNvPr>
        <xdr:cNvSpPr/>
      </xdr:nvSpPr>
      <xdr:spPr>
        <a:xfrm>
          <a:off x="7858760" y="25136950"/>
          <a:ext cx="3751157" cy="802554"/>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2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200" b="1">
              <a:solidFill>
                <a:srgbClr val="FF0000"/>
              </a:solidFill>
              <a:latin typeface="HG丸ｺﾞｼｯｸM-PRO" panose="020F0600000000000000" pitchFamily="50" charset="-128"/>
              <a:ea typeface="HG丸ｺﾞｼｯｸM-PRO" panose="020F0600000000000000" pitchFamily="50" charset="-128"/>
              <a:cs typeface="+mn-cs"/>
            </a:rPr>
            <a:t>コンセント</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4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の欄がマイナス値となっていないこと。</a:t>
          </a:r>
        </a:p>
      </xdr:txBody>
    </xdr:sp>
    <xdr:clientData/>
  </xdr:twoCellAnchor>
  <xdr:twoCellAnchor>
    <xdr:from>
      <xdr:col>19</xdr:col>
      <xdr:colOff>880190</xdr:colOff>
      <xdr:row>13</xdr:row>
      <xdr:rowOff>133742</xdr:rowOff>
    </xdr:from>
    <xdr:to>
      <xdr:col>38</xdr:col>
      <xdr:colOff>79059</xdr:colOff>
      <xdr:row>24</xdr:row>
      <xdr:rowOff>48321</xdr:rowOff>
    </xdr:to>
    <xdr:sp macro="" textlink="">
      <xdr:nvSpPr>
        <xdr:cNvPr id="5" name="テキスト ボックス 4">
          <a:extLst>
            <a:ext uri="{FF2B5EF4-FFF2-40B4-BE49-F238E27FC236}">
              <a16:creationId xmlns:a16="http://schemas.microsoft.com/office/drawing/2014/main" id="{070F7ABB-ECB7-430F-A0E2-8F0426722731}"/>
            </a:ext>
          </a:extLst>
        </xdr:cNvPr>
        <xdr:cNvSpPr txBox="1"/>
      </xdr:nvSpPr>
      <xdr:spPr>
        <a:xfrm>
          <a:off x="13027740" y="2534042"/>
          <a:ext cx="7009369" cy="1819579"/>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a:t>
          </a:r>
          <a:r>
            <a:rPr kumimoji="1" lang="en-US" altLang="ja-JP" sz="1200" b="1" u="none">
              <a:solidFill>
                <a:sysClr val="windowText" lastClr="000000"/>
              </a:solidFill>
              <a:latin typeface="Meiryo UI" panose="020B0604030504040204" pitchFamily="50" charset="-128"/>
              <a:ea typeface="Meiryo UI" panose="020B0604030504040204" pitchFamily="50" charset="-128"/>
            </a:rPr>
            <a:t>※</a:t>
          </a:r>
          <a:r>
            <a:rPr kumimoji="1" lang="ja-JP" altLang="en-US" sz="1200" b="1" u="none">
              <a:solidFill>
                <a:sysClr val="windowText" lastClr="000000"/>
              </a:solidFill>
              <a:latin typeface="Meiryo UI" panose="020B0604030504040204" pitchFamily="50" charset="-128"/>
              <a:ea typeface="Meiryo UI" panose="020B0604030504040204" pitchFamily="50" charset="-128"/>
            </a:rPr>
            <a:t>ビルトイン系は、タップ有無関係なく、最大値としています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ペリメータ系について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物理的には接続可能ですが、</a:t>
          </a:r>
          <a:r>
            <a:rPr kumimoji="1" lang="en-US" altLang="ja-JP" sz="1200" b="1" u="none">
              <a:solidFill>
                <a:sysClr val="windowText" lastClr="000000"/>
              </a:solidFill>
              <a:latin typeface="Meiryo UI" panose="020B0604030504040204" pitchFamily="50" charset="-128"/>
              <a:ea typeface="Meiryo UI" panose="020B0604030504040204" pitchFamily="50" charset="-128"/>
            </a:rPr>
            <a:t>JIA</a:t>
          </a:r>
          <a:r>
            <a:rPr kumimoji="1" lang="ja-JP" altLang="en-US" sz="1200" b="1" u="none">
              <a:solidFill>
                <a:sysClr val="windowText" lastClr="000000"/>
              </a:solidFill>
              <a:latin typeface="Meiryo UI" panose="020B0604030504040204" pitchFamily="50" charset="-128"/>
              <a:ea typeface="Meiryo UI" panose="020B0604030504040204" pitchFamily="50" charset="-128"/>
            </a:rPr>
            <a:t>認証タイミングの関係で正式には</a:t>
          </a:r>
          <a:r>
            <a:rPr kumimoji="1" lang="en-US" altLang="ja-JP" sz="1200" b="1" u="none">
              <a:solidFill>
                <a:sysClr val="windowText" lastClr="000000"/>
              </a:solidFill>
              <a:latin typeface="Meiryo UI" panose="020B0604030504040204" pitchFamily="50" charset="-128"/>
              <a:ea typeface="Meiryo UI" panose="020B0604030504040204" pitchFamily="50" charset="-128"/>
            </a:rPr>
            <a:t>2025.10</a:t>
          </a:r>
          <a:r>
            <a:rPr kumimoji="1" lang="ja-JP" altLang="en-US" sz="1200" b="1" u="none">
              <a:solidFill>
                <a:sysClr val="windowText" lastClr="000000"/>
              </a:solidFill>
              <a:latin typeface="Meiryo UI" panose="020B0604030504040204" pitchFamily="50" charset="-128"/>
              <a:ea typeface="Meiryo UI" panose="020B0604030504040204" pitchFamily="50" charset="-128"/>
            </a:rPr>
            <a:t>より</a:t>
          </a:r>
          <a:r>
            <a:rPr kumimoji="1" lang="en-US" altLang="ja-JP" sz="1200" b="1" u="none">
              <a:solidFill>
                <a:sysClr val="windowText" lastClr="000000"/>
              </a:solidFill>
              <a:latin typeface="Meiryo UI" panose="020B0604030504040204" pitchFamily="50" charset="-128"/>
              <a:ea typeface="Meiryo UI" panose="020B0604030504040204" pitchFamily="50" charset="-128"/>
            </a:rPr>
            <a:t>OK</a:t>
          </a:r>
          <a:r>
            <a:rPr kumimoji="1" lang="ja-JP" altLang="en-US" sz="1200" b="1" u="none">
              <a:solidFill>
                <a:sysClr val="windowText" lastClr="000000"/>
              </a:solidFill>
              <a:latin typeface="Meiryo UI" panose="020B0604030504040204" pitchFamily="50" charset="-128"/>
              <a:ea typeface="Meiryo UI" panose="020B0604030504040204" pitchFamily="50" charset="-128"/>
            </a:rPr>
            <a:t>となる見込みです。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22</xdr:col>
      <xdr:colOff>224246</xdr:colOff>
      <xdr:row>139</xdr:row>
      <xdr:rowOff>56333</xdr:rowOff>
    </xdr:from>
    <xdr:to>
      <xdr:col>22</xdr:col>
      <xdr:colOff>505361</xdr:colOff>
      <xdr:row>141</xdr:row>
      <xdr:rowOff>21470</xdr:rowOff>
    </xdr:to>
    <xdr:sp macro="" textlink="">
      <xdr:nvSpPr>
        <xdr:cNvPr id="6" name="四角形: 角を丸くする 5">
          <a:extLst>
            <a:ext uri="{FF2B5EF4-FFF2-40B4-BE49-F238E27FC236}">
              <a16:creationId xmlns:a16="http://schemas.microsoft.com/office/drawing/2014/main" id="{FDAF7BC9-F501-4124-99DE-0D0134DEA989}"/>
            </a:ext>
          </a:extLst>
        </xdr:cNvPr>
        <xdr:cNvSpPr/>
      </xdr:nvSpPr>
      <xdr:spPr>
        <a:xfrm>
          <a:off x="14111696" y="23703733"/>
          <a:ext cx="281115" cy="30168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292916</xdr:colOff>
      <xdr:row>139</xdr:row>
      <xdr:rowOff>11974</xdr:rowOff>
    </xdr:from>
    <xdr:to>
      <xdr:col>27</xdr:col>
      <xdr:colOff>218763</xdr:colOff>
      <xdr:row>140</xdr:row>
      <xdr:rowOff>155278</xdr:rowOff>
    </xdr:to>
    <xdr:sp macro="" textlink="">
      <xdr:nvSpPr>
        <xdr:cNvPr id="7" name="四角形: 角を丸くする 6">
          <a:extLst>
            <a:ext uri="{FF2B5EF4-FFF2-40B4-BE49-F238E27FC236}">
              <a16:creationId xmlns:a16="http://schemas.microsoft.com/office/drawing/2014/main" id="{00314BEC-A009-44F7-8476-D5661D644E5E}"/>
            </a:ext>
          </a:extLst>
        </xdr:cNvPr>
        <xdr:cNvSpPr/>
      </xdr:nvSpPr>
      <xdr:spPr>
        <a:xfrm>
          <a:off x="15901216" y="23659374"/>
          <a:ext cx="281447" cy="314754"/>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501854</xdr:colOff>
      <xdr:row>139</xdr:row>
      <xdr:rowOff>1448</xdr:rowOff>
    </xdr:from>
    <xdr:to>
      <xdr:col>27</xdr:col>
      <xdr:colOff>446847</xdr:colOff>
      <xdr:row>147</xdr:row>
      <xdr:rowOff>90914</xdr:rowOff>
    </xdr:to>
    <xdr:sp macro="" textlink="">
      <xdr:nvSpPr>
        <xdr:cNvPr id="8" name="テキスト ボックス 7">
          <a:extLst>
            <a:ext uri="{FF2B5EF4-FFF2-40B4-BE49-F238E27FC236}">
              <a16:creationId xmlns:a16="http://schemas.microsoft.com/office/drawing/2014/main" id="{A4897BE6-EE4F-475D-8239-6CB2BBA3B361}"/>
            </a:ext>
          </a:extLst>
        </xdr:cNvPr>
        <xdr:cNvSpPr txBox="1"/>
      </xdr:nvSpPr>
      <xdr:spPr>
        <a:xfrm>
          <a:off x="12167711" y="23605305"/>
          <a:ext cx="4262993" cy="156810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19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twoCellAnchor>
    <xdr:from>
      <xdr:col>9</xdr:col>
      <xdr:colOff>375227</xdr:colOff>
      <xdr:row>15</xdr:row>
      <xdr:rowOff>139508</xdr:rowOff>
    </xdr:from>
    <xdr:to>
      <xdr:col>13</xdr:col>
      <xdr:colOff>383885</xdr:colOff>
      <xdr:row>20</xdr:row>
      <xdr:rowOff>110365</xdr:rowOff>
    </xdr:to>
    <xdr:sp macro="" textlink="">
      <xdr:nvSpPr>
        <xdr:cNvPr id="10" name="角丸四角形吹き出し 2">
          <a:extLst>
            <a:ext uri="{FF2B5EF4-FFF2-40B4-BE49-F238E27FC236}">
              <a16:creationId xmlns:a16="http://schemas.microsoft.com/office/drawing/2014/main" id="{B81EF67E-73AC-4CA0-B734-0D0358081766}"/>
            </a:ext>
          </a:extLst>
        </xdr:cNvPr>
        <xdr:cNvSpPr/>
      </xdr:nvSpPr>
      <xdr:spPr>
        <a:xfrm>
          <a:off x="6016144" y="2933508"/>
          <a:ext cx="2844991" cy="849274"/>
        </a:xfrm>
        <a:prstGeom prst="wedgeRoundRectCallout">
          <a:avLst>
            <a:gd name="adj1" fmla="val -91248"/>
            <a:gd name="adj2" fmla="val 149457"/>
            <a:gd name="adj3" fmla="val 16667"/>
          </a:avLst>
        </a:prstGeom>
        <a:solidFill>
          <a:sysClr val="window" lastClr="FFFFFF"/>
        </a:solidFill>
        <a:ln w="25400" cap="flat" cmpd="sng" algn="ctr">
          <a:solidFill>
            <a:srgbClr val="FF0000"/>
          </a:solidFill>
          <a:prstDash val="solid"/>
        </a:ln>
        <a:effectLst/>
      </xdr:spPr>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本シートの室内機は、図面・見積書と同一であること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7CFAD897-05F7-4A76-913F-6F19E587ACC8}"/>
            </a:ext>
          </a:extLst>
        </xdr:cNvPr>
        <xdr:cNvSpPr txBox="1">
          <a:spLocks noChangeArrowheads="1"/>
        </xdr:cNvSpPr>
      </xdr:nvSpPr>
      <xdr:spPr bwMode="auto">
        <a:xfrm>
          <a:off x="49022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8</xdr:col>
      <xdr:colOff>0</xdr:colOff>
      <xdr:row>8</xdr:row>
      <xdr:rowOff>12700</xdr:rowOff>
    </xdr:from>
    <xdr:to>
      <xdr:col>9</xdr:col>
      <xdr:colOff>0</xdr:colOff>
      <xdr:row>8</xdr:row>
      <xdr:rowOff>158750</xdr:rowOff>
    </xdr:to>
    <xdr:sp macro="" textlink="">
      <xdr:nvSpPr>
        <xdr:cNvPr id="10" name="Text Box 2">
          <a:extLst>
            <a:ext uri="{FF2B5EF4-FFF2-40B4-BE49-F238E27FC236}">
              <a16:creationId xmlns:a16="http://schemas.microsoft.com/office/drawing/2014/main" id="{D50A4A2B-C4A8-410D-ABD5-8B6515CA86CA}"/>
            </a:ext>
          </a:extLst>
        </xdr:cNvPr>
        <xdr:cNvSpPr txBox="1">
          <a:spLocks noChangeArrowheads="1"/>
        </xdr:cNvSpPr>
      </xdr:nvSpPr>
      <xdr:spPr bwMode="auto">
        <a:xfrm>
          <a:off x="4927600" y="1390650"/>
          <a:ext cx="704850" cy="146050"/>
        </a:xfrm>
        <a:prstGeom prst="rect">
          <a:avLst/>
        </a:prstGeom>
        <a:solidFill>
          <a:srgbClr val="FFFF00"/>
        </a:solidFill>
        <a:ln w="9525">
          <a:solidFill>
            <a:srgbClr val="000000"/>
          </a:solidFill>
          <a:miter lim="800000"/>
          <a:headEnd/>
          <a:tailEnd/>
        </a:ln>
      </xdr:spPr>
    </xdr:sp>
    <xdr:clientData/>
  </xdr:twoCellAnchor>
  <xdr:twoCellAnchor>
    <xdr:from>
      <xdr:col>12</xdr:col>
      <xdr:colOff>143509</xdr:colOff>
      <xdr:row>144</xdr:row>
      <xdr:rowOff>117950</xdr:rowOff>
    </xdr:from>
    <xdr:to>
      <xdr:col>18</xdr:col>
      <xdr:colOff>305633</xdr:colOff>
      <xdr:row>149</xdr:row>
      <xdr:rowOff>73837</xdr:rowOff>
    </xdr:to>
    <xdr:sp macro="" textlink="">
      <xdr:nvSpPr>
        <xdr:cNvPr id="11" name="角丸四角形吹き出し 2">
          <a:extLst>
            <a:ext uri="{FF2B5EF4-FFF2-40B4-BE49-F238E27FC236}">
              <a16:creationId xmlns:a16="http://schemas.microsoft.com/office/drawing/2014/main" id="{4A83872D-EDE0-4B20-BED1-3F297A987AD7}"/>
            </a:ext>
          </a:extLst>
        </xdr:cNvPr>
        <xdr:cNvSpPr/>
      </xdr:nvSpPr>
      <xdr:spPr>
        <a:xfrm>
          <a:off x="7890509" y="24749600"/>
          <a:ext cx="4048324" cy="794087"/>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2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200" b="1">
              <a:solidFill>
                <a:srgbClr val="FF0000"/>
              </a:solidFill>
              <a:latin typeface="HG丸ｺﾞｼｯｸM-PRO" panose="020F0600000000000000" pitchFamily="50" charset="-128"/>
              <a:ea typeface="HG丸ｺﾞｼｯｸM-PRO" panose="020F0600000000000000" pitchFamily="50" charset="-128"/>
              <a:cs typeface="+mn-cs"/>
            </a:rPr>
            <a:t>コンセント</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4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の欄がマイナス値となっていないこと。</a:t>
          </a:r>
        </a:p>
      </xdr:txBody>
    </xdr:sp>
    <xdr:clientData/>
  </xdr:twoCellAnchor>
  <xdr:twoCellAnchor>
    <xdr:from>
      <xdr:col>19</xdr:col>
      <xdr:colOff>880190</xdr:colOff>
      <xdr:row>13</xdr:row>
      <xdr:rowOff>133742</xdr:rowOff>
    </xdr:from>
    <xdr:to>
      <xdr:col>38</xdr:col>
      <xdr:colOff>79059</xdr:colOff>
      <xdr:row>24</xdr:row>
      <xdr:rowOff>48321</xdr:rowOff>
    </xdr:to>
    <xdr:sp macro="" textlink="">
      <xdr:nvSpPr>
        <xdr:cNvPr id="12" name="テキスト ボックス 11">
          <a:extLst>
            <a:ext uri="{FF2B5EF4-FFF2-40B4-BE49-F238E27FC236}">
              <a16:creationId xmlns:a16="http://schemas.microsoft.com/office/drawing/2014/main" id="{2A911DD5-0243-4943-9FFD-AC4BA97AE9BA}"/>
            </a:ext>
          </a:extLst>
        </xdr:cNvPr>
        <xdr:cNvSpPr txBox="1"/>
      </xdr:nvSpPr>
      <xdr:spPr>
        <a:xfrm>
          <a:off x="13063119" y="2528599"/>
          <a:ext cx="6982154" cy="183772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a:t>
          </a:r>
          <a:r>
            <a:rPr kumimoji="1" lang="en-US" altLang="ja-JP" sz="1200" b="1" u="none">
              <a:solidFill>
                <a:sysClr val="windowText" lastClr="000000"/>
              </a:solidFill>
              <a:latin typeface="Meiryo UI" panose="020B0604030504040204" pitchFamily="50" charset="-128"/>
              <a:ea typeface="Meiryo UI" panose="020B0604030504040204" pitchFamily="50" charset="-128"/>
            </a:rPr>
            <a:t>※</a:t>
          </a:r>
          <a:r>
            <a:rPr kumimoji="1" lang="ja-JP" altLang="en-US" sz="1200" b="1" u="none">
              <a:solidFill>
                <a:sysClr val="windowText" lastClr="000000"/>
              </a:solidFill>
              <a:latin typeface="Meiryo UI" panose="020B0604030504040204" pitchFamily="50" charset="-128"/>
              <a:ea typeface="Meiryo UI" panose="020B0604030504040204" pitchFamily="50" charset="-128"/>
            </a:rPr>
            <a:t>ビルトイン系は、タップ有無関係なく、最大値としています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ペリメータ系について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物理的には接続可能ですが、</a:t>
          </a:r>
          <a:r>
            <a:rPr kumimoji="1" lang="en-US" altLang="ja-JP" sz="1200" b="1" u="none">
              <a:solidFill>
                <a:sysClr val="windowText" lastClr="000000"/>
              </a:solidFill>
              <a:latin typeface="Meiryo UI" panose="020B0604030504040204" pitchFamily="50" charset="-128"/>
              <a:ea typeface="Meiryo UI" panose="020B0604030504040204" pitchFamily="50" charset="-128"/>
            </a:rPr>
            <a:t>JIA</a:t>
          </a:r>
          <a:r>
            <a:rPr kumimoji="1" lang="ja-JP" altLang="en-US" sz="1200" b="1" u="none">
              <a:solidFill>
                <a:sysClr val="windowText" lastClr="000000"/>
              </a:solidFill>
              <a:latin typeface="Meiryo UI" panose="020B0604030504040204" pitchFamily="50" charset="-128"/>
              <a:ea typeface="Meiryo UI" panose="020B0604030504040204" pitchFamily="50" charset="-128"/>
            </a:rPr>
            <a:t>認証タイミングの関係で正式には</a:t>
          </a:r>
          <a:r>
            <a:rPr kumimoji="1" lang="en-US" altLang="ja-JP" sz="1200" b="1" u="none">
              <a:solidFill>
                <a:sysClr val="windowText" lastClr="000000"/>
              </a:solidFill>
              <a:latin typeface="Meiryo UI" panose="020B0604030504040204" pitchFamily="50" charset="-128"/>
              <a:ea typeface="Meiryo UI" panose="020B0604030504040204" pitchFamily="50" charset="-128"/>
            </a:rPr>
            <a:t>2025.10</a:t>
          </a:r>
          <a:r>
            <a:rPr kumimoji="1" lang="ja-JP" altLang="en-US" sz="1200" b="1" u="none">
              <a:solidFill>
                <a:sysClr val="windowText" lastClr="000000"/>
              </a:solidFill>
              <a:latin typeface="Meiryo UI" panose="020B0604030504040204" pitchFamily="50" charset="-128"/>
              <a:ea typeface="Meiryo UI" panose="020B0604030504040204" pitchFamily="50" charset="-128"/>
            </a:rPr>
            <a:t>より</a:t>
          </a:r>
          <a:r>
            <a:rPr kumimoji="1" lang="en-US" altLang="ja-JP" sz="1200" b="1" u="none">
              <a:solidFill>
                <a:sysClr val="windowText" lastClr="000000"/>
              </a:solidFill>
              <a:latin typeface="Meiryo UI" panose="020B0604030504040204" pitchFamily="50" charset="-128"/>
              <a:ea typeface="Meiryo UI" panose="020B0604030504040204" pitchFamily="50" charset="-128"/>
            </a:rPr>
            <a:t>OK</a:t>
          </a:r>
          <a:r>
            <a:rPr kumimoji="1" lang="ja-JP" altLang="en-US" sz="1200" b="1" u="none">
              <a:solidFill>
                <a:sysClr val="windowText" lastClr="000000"/>
              </a:solidFill>
              <a:latin typeface="Meiryo UI" panose="020B0604030504040204" pitchFamily="50" charset="-128"/>
              <a:ea typeface="Meiryo UI" panose="020B0604030504040204" pitchFamily="50" charset="-128"/>
            </a:rPr>
            <a:t>となる見込みです。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22</xdr:col>
      <xdr:colOff>224246</xdr:colOff>
      <xdr:row>139</xdr:row>
      <xdr:rowOff>56333</xdr:rowOff>
    </xdr:from>
    <xdr:to>
      <xdr:col>22</xdr:col>
      <xdr:colOff>505361</xdr:colOff>
      <xdr:row>141</xdr:row>
      <xdr:rowOff>21470</xdr:rowOff>
    </xdr:to>
    <xdr:sp macro="" textlink="">
      <xdr:nvSpPr>
        <xdr:cNvPr id="13" name="四角形: 角を丸くする 12">
          <a:extLst>
            <a:ext uri="{FF2B5EF4-FFF2-40B4-BE49-F238E27FC236}">
              <a16:creationId xmlns:a16="http://schemas.microsoft.com/office/drawing/2014/main" id="{CD657C27-7337-478D-9E12-C19790AC2492}"/>
            </a:ext>
          </a:extLst>
        </xdr:cNvPr>
        <xdr:cNvSpPr/>
      </xdr:nvSpPr>
      <xdr:spPr>
        <a:xfrm>
          <a:off x="14111696" y="23703733"/>
          <a:ext cx="281115" cy="30168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292916</xdr:colOff>
      <xdr:row>139</xdr:row>
      <xdr:rowOff>11974</xdr:rowOff>
    </xdr:from>
    <xdr:to>
      <xdr:col>27</xdr:col>
      <xdr:colOff>218763</xdr:colOff>
      <xdr:row>140</xdr:row>
      <xdr:rowOff>155278</xdr:rowOff>
    </xdr:to>
    <xdr:sp macro="" textlink="">
      <xdr:nvSpPr>
        <xdr:cNvPr id="14" name="四角形: 角を丸くする 13">
          <a:extLst>
            <a:ext uri="{FF2B5EF4-FFF2-40B4-BE49-F238E27FC236}">
              <a16:creationId xmlns:a16="http://schemas.microsoft.com/office/drawing/2014/main" id="{A7CF9B87-A894-4312-8651-A7DFC98B1015}"/>
            </a:ext>
          </a:extLst>
        </xdr:cNvPr>
        <xdr:cNvSpPr/>
      </xdr:nvSpPr>
      <xdr:spPr>
        <a:xfrm>
          <a:off x="15901216" y="23659374"/>
          <a:ext cx="281447" cy="314754"/>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238782</xdr:colOff>
      <xdr:row>138</xdr:row>
      <xdr:rowOff>92162</xdr:rowOff>
    </xdr:from>
    <xdr:to>
      <xdr:col>28</xdr:col>
      <xdr:colOff>183775</xdr:colOff>
      <xdr:row>147</xdr:row>
      <xdr:rowOff>18342</xdr:rowOff>
    </xdr:to>
    <xdr:sp macro="" textlink="">
      <xdr:nvSpPr>
        <xdr:cNvPr id="15" name="テキスト ボックス 14">
          <a:extLst>
            <a:ext uri="{FF2B5EF4-FFF2-40B4-BE49-F238E27FC236}">
              <a16:creationId xmlns:a16="http://schemas.microsoft.com/office/drawing/2014/main" id="{D827B173-244E-4E00-9CB6-F8ABB1208422}"/>
            </a:ext>
          </a:extLst>
        </xdr:cNvPr>
        <xdr:cNvSpPr txBox="1"/>
      </xdr:nvSpPr>
      <xdr:spPr>
        <a:xfrm>
          <a:off x="12386332" y="23574462"/>
          <a:ext cx="4275693" cy="157718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19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5</xdr:col>
      <xdr:colOff>85726</xdr:colOff>
      <xdr:row>27</xdr:row>
      <xdr:rowOff>38243</xdr:rowOff>
    </xdr:from>
    <xdr:ext cx="3905250" cy="323564"/>
    <xdr:sp macro="" textlink="">
      <xdr:nvSpPr>
        <xdr:cNvPr id="2" name="フローチャート: 代替処理 1">
          <a:extLst>
            <a:ext uri="{FF2B5EF4-FFF2-40B4-BE49-F238E27FC236}">
              <a16:creationId xmlns:a16="http://schemas.microsoft.com/office/drawing/2014/main" id="{CB8B0C9D-7031-4E56-8E0B-4AF8F788A6A2}"/>
            </a:ext>
          </a:extLst>
        </xdr:cNvPr>
        <xdr:cNvSpPr/>
      </xdr:nvSpPr>
      <xdr:spPr>
        <a:xfrm>
          <a:off x="4029076" y="5473843"/>
          <a:ext cx="3905250" cy="323564"/>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ctr"/>
          <a:r>
            <a:rPr kumimoji="1" lang="ja-JP" altLang="en-US" sz="1200" b="1">
              <a:solidFill>
                <a:srgbClr val="FF0000"/>
              </a:solidFill>
            </a:rPr>
            <a:t>台数・能力の両方が「ＯＫ」となるように室内機を選定する</a:t>
          </a:r>
        </a:p>
      </xdr:txBody>
    </xdr:sp>
    <xdr:clientData/>
  </xdr:oneCellAnchor>
  <xdr:twoCellAnchor>
    <xdr:from>
      <xdr:col>6</xdr:col>
      <xdr:colOff>457200</xdr:colOff>
      <xdr:row>35</xdr:row>
      <xdr:rowOff>166946</xdr:rowOff>
    </xdr:from>
    <xdr:to>
      <xdr:col>10</xdr:col>
      <xdr:colOff>361950</xdr:colOff>
      <xdr:row>39</xdr:row>
      <xdr:rowOff>190500</xdr:rowOff>
    </xdr:to>
    <xdr:sp macro="" textlink="">
      <xdr:nvSpPr>
        <xdr:cNvPr id="3" name="角丸四角形吹き出し 2">
          <a:extLst>
            <a:ext uri="{FF2B5EF4-FFF2-40B4-BE49-F238E27FC236}">
              <a16:creationId xmlns:a16="http://schemas.microsoft.com/office/drawing/2014/main" id="{A4D6AE45-C6DF-4007-90FC-B479C5B364A8}"/>
            </a:ext>
          </a:extLst>
        </xdr:cNvPr>
        <xdr:cNvSpPr/>
      </xdr:nvSpPr>
      <xdr:spPr>
        <a:xfrm>
          <a:off x="4857750" y="7145596"/>
          <a:ext cx="2813050" cy="79825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85B4A46B-074B-4B79-BA53-A644FAD49268}"/>
            </a:ext>
          </a:extLst>
        </xdr:cNvPr>
        <xdr:cNvSpPr/>
      </xdr:nvSpPr>
      <xdr:spPr>
        <a:xfrm>
          <a:off x="4010025" y="10315575"/>
          <a:ext cx="1701800"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761999</xdr:colOff>
      <xdr:row>2</xdr:row>
      <xdr:rowOff>275167</xdr:rowOff>
    </xdr:from>
    <xdr:to>
      <xdr:col>11</xdr:col>
      <xdr:colOff>823560</xdr:colOff>
      <xdr:row>4</xdr:row>
      <xdr:rowOff>74612</xdr:rowOff>
    </xdr:to>
    <xdr:sp macro="" textlink="">
      <xdr:nvSpPr>
        <xdr:cNvPr id="3" name="AutoShape 68">
          <a:extLst>
            <a:ext uri="{FF2B5EF4-FFF2-40B4-BE49-F238E27FC236}">
              <a16:creationId xmlns:a16="http://schemas.microsoft.com/office/drawing/2014/main" id="{F42CAC66-BBAA-4CFB-B2E1-8D1ED681335E}"/>
            </a:ext>
          </a:extLst>
        </xdr:cNvPr>
        <xdr:cNvSpPr>
          <a:spLocks noChangeArrowheads="1"/>
        </xdr:cNvSpPr>
      </xdr:nvSpPr>
      <xdr:spPr bwMode="auto">
        <a:xfrm>
          <a:off x="6553199" y="640292"/>
          <a:ext cx="1817336" cy="453495"/>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6</xdr:col>
      <xdr:colOff>571500</xdr:colOff>
      <xdr:row>19</xdr:row>
      <xdr:rowOff>169333</xdr:rowOff>
    </xdr:from>
    <xdr:to>
      <xdr:col>10</xdr:col>
      <xdr:colOff>173920</xdr:colOff>
      <xdr:row>23</xdr:row>
      <xdr:rowOff>90229</xdr:rowOff>
    </xdr:to>
    <xdr:sp macro="" textlink="">
      <xdr:nvSpPr>
        <xdr:cNvPr id="4" name="角丸四角形吹き出し 2">
          <a:extLst>
            <a:ext uri="{FF2B5EF4-FFF2-40B4-BE49-F238E27FC236}">
              <a16:creationId xmlns:a16="http://schemas.microsoft.com/office/drawing/2014/main" id="{B42187AC-4428-4F2E-AD82-7A41644B1221}"/>
            </a:ext>
          </a:extLst>
        </xdr:cNvPr>
        <xdr:cNvSpPr/>
      </xdr:nvSpPr>
      <xdr:spPr>
        <a:xfrm>
          <a:off x="3848100" y="4855633"/>
          <a:ext cx="2917120" cy="870221"/>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1">
          <a:extLst>
            <a:ext uri="{FF2B5EF4-FFF2-40B4-BE49-F238E27FC236}">
              <a16:creationId xmlns:a16="http://schemas.microsoft.com/office/drawing/2014/main" id="{0BD2B851-5477-436E-9D2B-7E77A0485A96}"/>
            </a:ext>
          </a:extLst>
        </xdr:cNvPr>
        <xdr:cNvSpPr/>
      </xdr:nvSpPr>
      <xdr:spPr>
        <a:xfrm>
          <a:off x="4010025" y="10410825"/>
          <a:ext cx="1701800"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8564921D-6542-488E-B0AA-C8713782C020}"/>
            </a:ext>
          </a:extLst>
        </xdr:cNvPr>
        <xdr:cNvSpPr/>
      </xdr:nvSpPr>
      <xdr:spPr>
        <a:xfrm>
          <a:off x="4010025" y="10315575"/>
          <a:ext cx="1701800"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228600</xdr:colOff>
      <xdr:row>4</xdr:row>
      <xdr:rowOff>144780</xdr:rowOff>
    </xdr:from>
    <xdr:to>
      <xdr:col>9</xdr:col>
      <xdr:colOff>373380</xdr:colOff>
      <xdr:row>10</xdr:row>
      <xdr:rowOff>121920</xdr:rowOff>
    </xdr:to>
    <xdr:sp macro="" textlink="">
      <xdr:nvSpPr>
        <xdr:cNvPr id="2" name="テキスト ボックス 1">
          <a:extLst>
            <a:ext uri="{FF2B5EF4-FFF2-40B4-BE49-F238E27FC236}">
              <a16:creationId xmlns:a16="http://schemas.microsoft.com/office/drawing/2014/main" id="{187712C8-7EF8-4490-B9CE-2704F56BA832}"/>
            </a:ext>
          </a:extLst>
        </xdr:cNvPr>
        <xdr:cNvSpPr txBox="1"/>
      </xdr:nvSpPr>
      <xdr:spPr>
        <a:xfrm>
          <a:off x="7696200" y="1056005"/>
          <a:ext cx="1998980" cy="135509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latin typeface="游ゴシック" panose="020B0400000000000000" pitchFamily="50" charset="-128"/>
              <a:ea typeface="游ゴシック" panose="020B0400000000000000" pitchFamily="50" charset="-128"/>
            </a:rPr>
            <a:t>〇変更箇所の対象</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・黄色ハッチングのセル</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〇変更内容</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・修正内容を赤字で表示</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11B53-E444-4946-8E15-6B50E5F5124A}">
  <dimension ref="A1"/>
  <sheetViews>
    <sheetView showGridLines="0" workbookViewId="0">
      <selection activeCell="C11" sqref="C11:H11"/>
    </sheetView>
  </sheetViews>
  <sheetFormatPr defaultRowHeight="13"/>
  <sheetData/>
  <phoneticPr fontId="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5E649-40AC-4213-83ED-4C845AF8BEB1}">
  <dimension ref="A1:G68"/>
  <sheetViews>
    <sheetView showGridLines="0" workbookViewId="0">
      <selection activeCell="D22" sqref="D22"/>
    </sheetView>
  </sheetViews>
  <sheetFormatPr defaultColWidth="8.90625" defaultRowHeight="18"/>
  <cols>
    <col min="1" max="1" width="16.453125" style="95" customWidth="1"/>
    <col min="2" max="2" width="23.90625" style="95" customWidth="1"/>
    <col min="3" max="5" width="15.6328125" style="95" customWidth="1"/>
    <col min="6" max="6" width="19.453125" style="95" customWidth="1"/>
    <col min="7" max="16384" width="8.90625" style="95"/>
  </cols>
  <sheetData>
    <row r="1" spans="1:7">
      <c r="A1" s="96" t="s">
        <v>0</v>
      </c>
      <c r="B1" s="96" t="s">
        <v>24</v>
      </c>
      <c r="C1" s="96" t="s">
        <v>20</v>
      </c>
      <c r="D1" s="96" t="s">
        <v>21</v>
      </c>
      <c r="E1" s="96" t="s">
        <v>22</v>
      </c>
      <c r="F1" s="97" t="s">
        <v>23</v>
      </c>
    </row>
    <row r="2" spans="1:7">
      <c r="A2" s="332" t="s">
        <v>259</v>
      </c>
      <c r="B2" s="332" t="s">
        <v>29</v>
      </c>
      <c r="C2" s="333">
        <v>2.2000000000000002</v>
      </c>
      <c r="D2" s="333">
        <v>4.2</v>
      </c>
      <c r="E2" s="333">
        <v>0.2</v>
      </c>
      <c r="F2" s="334">
        <v>0.2</v>
      </c>
      <c r="G2" s="335" t="s">
        <v>260</v>
      </c>
    </row>
    <row r="3" spans="1:7">
      <c r="A3" s="332" t="s">
        <v>261</v>
      </c>
      <c r="B3" s="332" t="s">
        <v>29</v>
      </c>
      <c r="C3" s="333">
        <v>3.6</v>
      </c>
      <c r="D3" s="333">
        <v>4.2</v>
      </c>
      <c r="E3" s="333">
        <v>0.3</v>
      </c>
      <c r="F3" s="334">
        <v>0.3</v>
      </c>
    </row>
    <row r="4" spans="1:7">
      <c r="A4" s="332" t="s">
        <v>262</v>
      </c>
      <c r="B4" s="332" t="s">
        <v>29</v>
      </c>
      <c r="C4" s="333">
        <v>4.5</v>
      </c>
      <c r="D4" s="333">
        <v>4.2</v>
      </c>
      <c r="E4" s="333">
        <v>0.3</v>
      </c>
      <c r="F4" s="334">
        <v>0.3</v>
      </c>
    </row>
    <row r="5" spans="1:7">
      <c r="A5" s="101" t="s">
        <v>140</v>
      </c>
      <c r="B5" s="98" t="s">
        <v>30</v>
      </c>
      <c r="C5" s="98">
        <v>4.5</v>
      </c>
      <c r="D5" s="102">
        <v>4.2</v>
      </c>
      <c r="E5" s="98">
        <v>0.3</v>
      </c>
      <c r="F5" s="99">
        <v>0.3</v>
      </c>
    </row>
    <row r="6" spans="1:7">
      <c r="A6" s="101" t="s">
        <v>141</v>
      </c>
      <c r="B6" s="98" t="s">
        <v>29</v>
      </c>
      <c r="C6" s="98">
        <v>5.6</v>
      </c>
      <c r="D6" s="102">
        <v>4.2</v>
      </c>
      <c r="E6" s="98">
        <v>0.4</v>
      </c>
      <c r="F6" s="99">
        <v>0.4</v>
      </c>
    </row>
    <row r="7" spans="1:7">
      <c r="A7" s="101" t="s">
        <v>142</v>
      </c>
      <c r="B7" s="98" t="s">
        <v>29</v>
      </c>
      <c r="C7" s="98">
        <v>7.1</v>
      </c>
      <c r="D7" s="102">
        <v>4.2</v>
      </c>
      <c r="E7" s="98">
        <v>0.4</v>
      </c>
      <c r="F7" s="99">
        <v>0.4</v>
      </c>
    </row>
    <row r="8" spans="1:7">
      <c r="A8" s="101" t="s">
        <v>143</v>
      </c>
      <c r="B8" s="98" t="s">
        <v>29</v>
      </c>
      <c r="C8" s="100">
        <v>8</v>
      </c>
      <c r="D8" s="102">
        <v>4.2</v>
      </c>
      <c r="E8" s="98">
        <v>0.5</v>
      </c>
      <c r="F8" s="99">
        <v>0.5</v>
      </c>
    </row>
    <row r="9" spans="1:7">
      <c r="A9" s="101" t="s">
        <v>144</v>
      </c>
      <c r="B9" s="98" t="s">
        <v>29</v>
      </c>
      <c r="C9" s="100">
        <v>9</v>
      </c>
      <c r="D9" s="102">
        <v>8.1</v>
      </c>
      <c r="E9" s="98">
        <v>0.6</v>
      </c>
      <c r="F9" s="99">
        <v>0.6</v>
      </c>
    </row>
    <row r="10" spans="1:7">
      <c r="A10" s="101" t="s">
        <v>145</v>
      </c>
      <c r="B10" s="98" t="s">
        <v>29</v>
      </c>
      <c r="C10" s="98">
        <v>11.2</v>
      </c>
      <c r="D10" s="102">
        <v>8.1</v>
      </c>
      <c r="E10" s="98">
        <v>0.6</v>
      </c>
      <c r="F10" s="99">
        <v>0.6</v>
      </c>
    </row>
    <row r="11" spans="1:7">
      <c r="A11" s="101" t="s">
        <v>146</v>
      </c>
      <c r="B11" s="98" t="s">
        <v>29</v>
      </c>
      <c r="C11" s="100">
        <v>14</v>
      </c>
      <c r="D11" s="102">
        <v>8.1</v>
      </c>
      <c r="E11" s="98">
        <v>0.9</v>
      </c>
      <c r="F11" s="99">
        <v>0.9</v>
      </c>
    </row>
    <row r="12" spans="1:7">
      <c r="A12" s="101" t="s">
        <v>147</v>
      </c>
      <c r="B12" s="98" t="s">
        <v>29</v>
      </c>
      <c r="C12" s="100">
        <v>16</v>
      </c>
      <c r="D12" s="102">
        <v>8.1</v>
      </c>
      <c r="E12" s="98">
        <v>1.2</v>
      </c>
      <c r="F12" s="99">
        <v>1.2</v>
      </c>
    </row>
    <row r="13" spans="1:7">
      <c r="A13" s="336" t="s">
        <v>263</v>
      </c>
      <c r="B13" s="336" t="s">
        <v>28</v>
      </c>
      <c r="C13" s="336">
        <v>2.8</v>
      </c>
      <c r="D13" s="336">
        <v>4.2</v>
      </c>
      <c r="E13" s="336">
        <v>0.2</v>
      </c>
      <c r="F13" s="337">
        <v>0.2</v>
      </c>
    </row>
    <row r="14" spans="1:7">
      <c r="A14" s="336" t="s">
        <v>264</v>
      </c>
      <c r="B14" s="336" t="s">
        <v>27</v>
      </c>
      <c r="C14" s="336">
        <v>3.6</v>
      </c>
      <c r="D14" s="336">
        <v>4.2</v>
      </c>
      <c r="E14" s="336">
        <v>0.2</v>
      </c>
      <c r="F14" s="337">
        <v>0.2</v>
      </c>
    </row>
    <row r="15" spans="1:7">
      <c r="A15" s="101" t="s">
        <v>148</v>
      </c>
      <c r="B15" s="98" t="s">
        <v>28</v>
      </c>
      <c r="C15" s="98">
        <v>4.5</v>
      </c>
      <c r="D15" s="102">
        <v>4.2</v>
      </c>
      <c r="E15" s="98">
        <v>0.3</v>
      </c>
      <c r="F15" s="99">
        <v>0.3</v>
      </c>
    </row>
    <row r="16" spans="1:7">
      <c r="A16" s="101" t="s">
        <v>149</v>
      </c>
      <c r="B16" s="98" t="s">
        <v>27</v>
      </c>
      <c r="C16" s="98">
        <v>5.6</v>
      </c>
      <c r="D16" s="102">
        <v>4.2</v>
      </c>
      <c r="E16" s="98">
        <v>0.3</v>
      </c>
      <c r="F16" s="99">
        <v>0.3</v>
      </c>
    </row>
    <row r="17" spans="1:6">
      <c r="A17" s="101" t="s">
        <v>150</v>
      </c>
      <c r="B17" s="98" t="s">
        <v>27</v>
      </c>
      <c r="C17" s="98">
        <v>7.1</v>
      </c>
      <c r="D17" s="102">
        <v>4.2</v>
      </c>
      <c r="E17" s="98">
        <v>0.4</v>
      </c>
      <c r="F17" s="99">
        <v>0.4</v>
      </c>
    </row>
    <row r="18" spans="1:6">
      <c r="A18" s="101" t="s">
        <v>151</v>
      </c>
      <c r="B18" s="98" t="s">
        <v>27</v>
      </c>
      <c r="C18" s="100">
        <v>8</v>
      </c>
      <c r="D18" s="102">
        <v>4.2</v>
      </c>
      <c r="E18" s="98">
        <v>0.5</v>
      </c>
      <c r="F18" s="99">
        <v>0.5</v>
      </c>
    </row>
    <row r="19" spans="1:6">
      <c r="A19" s="101" t="s">
        <v>152</v>
      </c>
      <c r="B19" s="98" t="s">
        <v>27</v>
      </c>
      <c r="C19" s="100">
        <v>9</v>
      </c>
      <c r="D19" s="102">
        <v>4.2</v>
      </c>
      <c r="E19" s="98">
        <v>0.8</v>
      </c>
      <c r="F19" s="99">
        <v>0.8</v>
      </c>
    </row>
    <row r="20" spans="1:6">
      <c r="A20" s="101" t="s">
        <v>153</v>
      </c>
      <c r="B20" s="98" t="s">
        <v>27</v>
      </c>
      <c r="C20" s="98">
        <v>11.2</v>
      </c>
      <c r="D20" s="102">
        <v>4.2</v>
      </c>
      <c r="E20" s="98">
        <v>1.3</v>
      </c>
      <c r="F20" s="99">
        <v>1.3</v>
      </c>
    </row>
    <row r="21" spans="1:6">
      <c r="A21" s="101" t="s">
        <v>154</v>
      </c>
      <c r="B21" s="98" t="s">
        <v>27</v>
      </c>
      <c r="C21" s="100">
        <v>14</v>
      </c>
      <c r="D21" s="102">
        <v>4.2</v>
      </c>
      <c r="E21" s="98">
        <v>1.3</v>
      </c>
      <c r="F21" s="99">
        <v>1.3</v>
      </c>
    </row>
    <row r="22" spans="1:6">
      <c r="A22" s="101" t="s">
        <v>155</v>
      </c>
      <c r="B22" s="98" t="s">
        <v>27</v>
      </c>
      <c r="C22" s="100">
        <v>16</v>
      </c>
      <c r="D22" s="102">
        <v>4.2</v>
      </c>
      <c r="E22" s="98">
        <v>1.3</v>
      </c>
      <c r="F22" s="99">
        <v>1.3</v>
      </c>
    </row>
    <row r="23" spans="1:6">
      <c r="A23" s="336" t="s">
        <v>265</v>
      </c>
      <c r="B23" s="336" t="s">
        <v>27</v>
      </c>
      <c r="C23" s="338">
        <v>2.8</v>
      </c>
      <c r="D23" s="336">
        <v>4.2</v>
      </c>
      <c r="E23" s="336">
        <v>0.2</v>
      </c>
      <c r="F23" s="337">
        <v>0.2</v>
      </c>
    </row>
    <row r="24" spans="1:6">
      <c r="A24" s="336" t="s">
        <v>266</v>
      </c>
      <c r="B24" s="336" t="s">
        <v>27</v>
      </c>
      <c r="C24" s="338">
        <v>3.6</v>
      </c>
      <c r="D24" s="336">
        <v>4.2</v>
      </c>
      <c r="E24" s="336">
        <v>0.2</v>
      </c>
      <c r="F24" s="337">
        <v>0.2</v>
      </c>
    </row>
    <row r="25" spans="1:6">
      <c r="A25" s="101" t="s">
        <v>156</v>
      </c>
      <c r="B25" s="98" t="s">
        <v>26</v>
      </c>
      <c r="C25" s="98">
        <v>4.5</v>
      </c>
      <c r="D25" s="102">
        <v>4.2</v>
      </c>
      <c r="E25" s="98">
        <v>0.3</v>
      </c>
      <c r="F25" s="99">
        <v>0.3</v>
      </c>
    </row>
    <row r="26" spans="1:6">
      <c r="A26" s="101" t="s">
        <v>157</v>
      </c>
      <c r="B26" s="98" t="s">
        <v>26</v>
      </c>
      <c r="C26" s="98">
        <v>5.6</v>
      </c>
      <c r="D26" s="102">
        <v>4.2</v>
      </c>
      <c r="E26" s="98">
        <v>0.3</v>
      </c>
      <c r="F26" s="99">
        <v>0.3</v>
      </c>
    </row>
    <row r="27" spans="1:6">
      <c r="A27" s="101" t="s">
        <v>158</v>
      </c>
      <c r="B27" s="98" t="s">
        <v>26</v>
      </c>
      <c r="C27" s="98">
        <v>7.1</v>
      </c>
      <c r="D27" s="102">
        <v>4.2</v>
      </c>
      <c r="E27" s="98">
        <v>0.5</v>
      </c>
      <c r="F27" s="99">
        <v>0.5</v>
      </c>
    </row>
    <row r="28" spans="1:6">
      <c r="A28" s="101" t="s">
        <v>159</v>
      </c>
      <c r="B28" s="98" t="s">
        <v>26</v>
      </c>
      <c r="C28" s="100">
        <v>8</v>
      </c>
      <c r="D28" s="102">
        <v>4.2</v>
      </c>
      <c r="E28" s="98">
        <v>0.7</v>
      </c>
      <c r="F28" s="99">
        <v>0.7</v>
      </c>
    </row>
    <row r="29" spans="1:6">
      <c r="A29" s="101" t="s">
        <v>160</v>
      </c>
      <c r="B29" s="98" t="s">
        <v>26</v>
      </c>
      <c r="C29" s="100">
        <v>9</v>
      </c>
      <c r="D29" s="102">
        <v>4.2</v>
      </c>
      <c r="E29" s="98">
        <v>0.7</v>
      </c>
      <c r="F29" s="99">
        <v>0.7</v>
      </c>
    </row>
    <row r="30" spans="1:6">
      <c r="A30" s="101" t="s">
        <v>161</v>
      </c>
      <c r="B30" s="98" t="s">
        <v>25</v>
      </c>
      <c r="C30" s="98">
        <v>11.2</v>
      </c>
      <c r="D30" s="102">
        <v>4.2</v>
      </c>
      <c r="E30" s="98">
        <v>1.1000000000000001</v>
      </c>
      <c r="F30" s="99">
        <v>1.1000000000000001</v>
      </c>
    </row>
    <row r="31" spans="1:6">
      <c r="A31" s="101" t="s">
        <v>162</v>
      </c>
      <c r="B31" s="98" t="s">
        <v>25</v>
      </c>
      <c r="C31" s="100">
        <v>14</v>
      </c>
      <c r="D31" s="102">
        <v>4.2</v>
      </c>
      <c r="E31" s="98">
        <v>1.2</v>
      </c>
      <c r="F31" s="99">
        <v>1.2</v>
      </c>
    </row>
    <row r="32" spans="1:6">
      <c r="A32" s="101" t="s">
        <v>163</v>
      </c>
      <c r="B32" s="98" t="s">
        <v>25</v>
      </c>
      <c r="C32" s="100">
        <v>16</v>
      </c>
      <c r="D32" s="102">
        <v>4.2</v>
      </c>
      <c r="E32" s="98">
        <v>1.3</v>
      </c>
      <c r="F32" s="99">
        <v>1.3</v>
      </c>
    </row>
    <row r="33" spans="1:6">
      <c r="A33" s="336" t="s">
        <v>267</v>
      </c>
      <c r="B33" s="336" t="s">
        <v>31</v>
      </c>
      <c r="C33" s="338">
        <v>3.6</v>
      </c>
      <c r="D33" s="339">
        <v>4.05</v>
      </c>
      <c r="E33" s="336">
        <v>0.6</v>
      </c>
      <c r="F33" s="337">
        <v>0.6</v>
      </c>
    </row>
    <row r="34" spans="1:6">
      <c r="A34" s="101" t="s">
        <v>164</v>
      </c>
      <c r="B34" s="98" t="s">
        <v>31</v>
      </c>
      <c r="C34" s="98">
        <v>4.5</v>
      </c>
      <c r="D34" s="102">
        <v>4.05</v>
      </c>
      <c r="E34" s="98">
        <v>0.6</v>
      </c>
      <c r="F34" s="99">
        <v>0.6</v>
      </c>
    </row>
    <row r="35" spans="1:6">
      <c r="A35" s="101" t="s">
        <v>165</v>
      </c>
      <c r="B35" s="98" t="s">
        <v>31</v>
      </c>
      <c r="C35" s="98">
        <v>5.6</v>
      </c>
      <c r="D35" s="102">
        <v>4.05</v>
      </c>
      <c r="E35" s="98">
        <v>0.6</v>
      </c>
      <c r="F35" s="99">
        <v>0.6</v>
      </c>
    </row>
    <row r="36" spans="1:6">
      <c r="A36" s="101" t="s">
        <v>166</v>
      </c>
      <c r="B36" s="98" t="s">
        <v>31</v>
      </c>
      <c r="C36" s="98">
        <v>7.1</v>
      </c>
      <c r="D36" s="102">
        <v>4.05</v>
      </c>
      <c r="E36" s="98">
        <v>0.6</v>
      </c>
      <c r="F36" s="99">
        <v>0.6</v>
      </c>
    </row>
    <row r="37" spans="1:6">
      <c r="A37" s="101" t="s">
        <v>167</v>
      </c>
      <c r="B37" s="98" t="s">
        <v>31</v>
      </c>
      <c r="C37" s="100">
        <v>8</v>
      </c>
      <c r="D37" s="102">
        <v>4.05</v>
      </c>
      <c r="E37" s="98">
        <v>0.6</v>
      </c>
      <c r="F37" s="99">
        <v>0.6</v>
      </c>
    </row>
    <row r="38" spans="1:6">
      <c r="A38" s="101" t="s">
        <v>168</v>
      </c>
      <c r="B38" s="98" t="s">
        <v>31</v>
      </c>
      <c r="C38" s="100">
        <v>9</v>
      </c>
      <c r="D38" s="102">
        <v>4.05</v>
      </c>
      <c r="E38" s="98">
        <v>1.2</v>
      </c>
      <c r="F38" s="99">
        <v>1.2</v>
      </c>
    </row>
    <row r="39" spans="1:6">
      <c r="A39" s="101" t="s">
        <v>169</v>
      </c>
      <c r="B39" s="98" t="s">
        <v>31</v>
      </c>
      <c r="C39" s="98">
        <v>11.2</v>
      </c>
      <c r="D39" s="102">
        <v>4.05</v>
      </c>
      <c r="E39" s="98">
        <v>1.3</v>
      </c>
      <c r="F39" s="99">
        <v>1.3</v>
      </c>
    </row>
    <row r="40" spans="1:6">
      <c r="A40" s="101" t="s">
        <v>170</v>
      </c>
      <c r="B40" s="98" t="s">
        <v>31</v>
      </c>
      <c r="C40" s="100">
        <v>14</v>
      </c>
      <c r="D40" s="102">
        <v>8.1</v>
      </c>
      <c r="E40" s="103">
        <v>1</v>
      </c>
      <c r="F40" s="104">
        <v>1</v>
      </c>
    </row>
    <row r="41" spans="1:6">
      <c r="A41" s="101" t="s">
        <v>171</v>
      </c>
      <c r="B41" s="98" t="s">
        <v>31</v>
      </c>
      <c r="C41" s="100">
        <v>16</v>
      </c>
      <c r="D41" s="102">
        <v>8.1</v>
      </c>
      <c r="E41" s="102">
        <v>1.6</v>
      </c>
      <c r="F41" s="105">
        <v>1.6</v>
      </c>
    </row>
    <row r="42" spans="1:6">
      <c r="A42" s="336" t="s">
        <v>268</v>
      </c>
      <c r="B42" s="336" t="s">
        <v>32</v>
      </c>
      <c r="C42" s="338">
        <v>2.2000000000000002</v>
      </c>
      <c r="D42" s="339">
        <v>4.2</v>
      </c>
      <c r="E42" s="336">
        <v>0.2</v>
      </c>
      <c r="F42" s="337">
        <v>0.2</v>
      </c>
    </row>
    <row r="43" spans="1:6">
      <c r="A43" s="336" t="s">
        <v>269</v>
      </c>
      <c r="B43" s="336" t="s">
        <v>32</v>
      </c>
      <c r="C43" s="338">
        <v>2.8</v>
      </c>
      <c r="D43" s="339">
        <v>4.2</v>
      </c>
      <c r="E43" s="336">
        <v>0.3</v>
      </c>
      <c r="F43" s="337">
        <v>0.3</v>
      </c>
    </row>
    <row r="44" spans="1:6">
      <c r="A44" s="336" t="s">
        <v>270</v>
      </c>
      <c r="B44" s="336" t="s">
        <v>32</v>
      </c>
      <c r="C44" s="338">
        <v>3.6</v>
      </c>
      <c r="D44" s="339">
        <v>4.2</v>
      </c>
      <c r="E44" s="336">
        <v>0.3</v>
      </c>
      <c r="F44" s="337">
        <v>0.3</v>
      </c>
    </row>
    <row r="45" spans="1:6">
      <c r="A45" s="336" t="s">
        <v>271</v>
      </c>
      <c r="B45" s="336" t="s">
        <v>33</v>
      </c>
      <c r="C45" s="336">
        <v>4.5</v>
      </c>
      <c r="D45" s="339">
        <v>4.2</v>
      </c>
      <c r="E45" s="336">
        <v>0.4</v>
      </c>
      <c r="F45" s="337">
        <v>0.4</v>
      </c>
    </row>
    <row r="46" spans="1:6">
      <c r="A46" s="336" t="s">
        <v>272</v>
      </c>
      <c r="B46" s="336" t="s">
        <v>32</v>
      </c>
      <c r="C46" s="336">
        <v>5.6</v>
      </c>
      <c r="D46" s="339">
        <v>4.2</v>
      </c>
      <c r="E46" s="336">
        <v>0.6</v>
      </c>
      <c r="F46" s="337">
        <v>0.6</v>
      </c>
    </row>
    <row r="47" spans="1:6">
      <c r="A47" s="336" t="s">
        <v>273</v>
      </c>
      <c r="B47" s="336" t="s">
        <v>32</v>
      </c>
      <c r="C47" s="336">
        <v>7.1</v>
      </c>
      <c r="D47" s="339">
        <v>4.2</v>
      </c>
      <c r="E47" s="336">
        <v>0.6</v>
      </c>
      <c r="F47" s="337">
        <v>0.6</v>
      </c>
    </row>
    <row r="48" spans="1:6">
      <c r="A48" s="336" t="s">
        <v>274</v>
      </c>
      <c r="B48" s="336" t="s">
        <v>32</v>
      </c>
      <c r="C48" s="336">
        <v>2.2000000000000002</v>
      </c>
      <c r="D48" s="336">
        <v>10.6</v>
      </c>
      <c r="E48" s="336">
        <v>0.3</v>
      </c>
      <c r="F48" s="337">
        <v>0.3</v>
      </c>
    </row>
    <row r="49" spans="1:6">
      <c r="A49" s="336" t="s">
        <v>275</v>
      </c>
      <c r="B49" s="336" t="s">
        <v>32</v>
      </c>
      <c r="C49" s="336">
        <v>2.8</v>
      </c>
      <c r="D49" s="336">
        <v>10.6</v>
      </c>
      <c r="E49" s="336">
        <v>0.3</v>
      </c>
      <c r="F49" s="337">
        <v>0.3</v>
      </c>
    </row>
    <row r="50" spans="1:6">
      <c r="A50" s="336" t="s">
        <v>276</v>
      </c>
      <c r="B50" s="336" t="s">
        <v>32</v>
      </c>
      <c r="C50" s="336">
        <v>3.6</v>
      </c>
      <c r="D50" s="336">
        <v>10.6</v>
      </c>
      <c r="E50" s="336">
        <v>0.4</v>
      </c>
      <c r="F50" s="337">
        <v>0.4</v>
      </c>
    </row>
    <row r="51" spans="1:6">
      <c r="A51" s="336" t="s">
        <v>277</v>
      </c>
      <c r="B51" s="336" t="s">
        <v>32</v>
      </c>
      <c r="C51" s="336">
        <v>4.5</v>
      </c>
      <c r="D51" s="336">
        <v>10.6</v>
      </c>
      <c r="E51" s="336">
        <v>0.6</v>
      </c>
      <c r="F51" s="337">
        <v>0.6</v>
      </c>
    </row>
    <row r="52" spans="1:6">
      <c r="A52" s="336" t="s">
        <v>278</v>
      </c>
      <c r="B52" s="336" t="s">
        <v>32</v>
      </c>
      <c r="C52" s="336">
        <v>5.6</v>
      </c>
      <c r="D52" s="336">
        <v>10.6</v>
      </c>
      <c r="E52" s="336">
        <v>0.7</v>
      </c>
      <c r="F52" s="337">
        <v>0.7</v>
      </c>
    </row>
    <row r="53" spans="1:6">
      <c r="A53" s="336" t="s">
        <v>279</v>
      </c>
      <c r="B53" s="336" t="s">
        <v>32</v>
      </c>
      <c r="C53" s="336">
        <v>7.1</v>
      </c>
      <c r="D53" s="336">
        <v>10.6</v>
      </c>
      <c r="E53" s="336">
        <v>0.7</v>
      </c>
      <c r="F53" s="337">
        <v>0.7</v>
      </c>
    </row>
    <row r="54" spans="1:6">
      <c r="A54" s="336" t="s">
        <v>280</v>
      </c>
      <c r="B54" s="336" t="s">
        <v>32</v>
      </c>
      <c r="C54" s="340">
        <v>9</v>
      </c>
      <c r="D54" s="336">
        <v>10.6</v>
      </c>
      <c r="E54" s="336">
        <v>0.8</v>
      </c>
      <c r="F54" s="337">
        <v>0.8</v>
      </c>
    </row>
    <row r="55" spans="1:6">
      <c r="A55" s="336" t="s">
        <v>281</v>
      </c>
      <c r="B55" s="336" t="s">
        <v>32</v>
      </c>
      <c r="C55" s="336">
        <v>11.2</v>
      </c>
      <c r="D55" s="336">
        <v>10.6</v>
      </c>
      <c r="E55" s="338">
        <v>1</v>
      </c>
      <c r="F55" s="341">
        <v>1</v>
      </c>
    </row>
    <row r="56" spans="1:6">
      <c r="A56" s="336" t="s">
        <v>282</v>
      </c>
      <c r="B56" s="336" t="s">
        <v>32</v>
      </c>
      <c r="C56" s="338">
        <v>14</v>
      </c>
      <c r="D56" s="336">
        <v>10.6</v>
      </c>
      <c r="E56" s="336">
        <v>1.3</v>
      </c>
      <c r="F56" s="337">
        <v>1.3</v>
      </c>
    </row>
    <row r="57" spans="1:6">
      <c r="A57" s="98" t="s">
        <v>103</v>
      </c>
      <c r="B57" s="98" t="s">
        <v>34</v>
      </c>
      <c r="C57" s="98">
        <v>11.2</v>
      </c>
      <c r="D57" s="106">
        <v>7.4</v>
      </c>
      <c r="E57" s="98">
        <v>2.4</v>
      </c>
      <c r="F57" s="99">
        <v>2.4</v>
      </c>
    </row>
    <row r="58" spans="1:6">
      <c r="A58" s="98" t="s">
        <v>104</v>
      </c>
      <c r="B58" s="98" t="s">
        <v>34</v>
      </c>
      <c r="C58" s="100">
        <v>14</v>
      </c>
      <c r="D58" s="106">
        <v>7.4</v>
      </c>
      <c r="E58" s="98">
        <v>2.9</v>
      </c>
      <c r="F58" s="99">
        <v>2.9</v>
      </c>
    </row>
    <row r="59" spans="1:6">
      <c r="A59" s="98" t="s">
        <v>105</v>
      </c>
      <c r="B59" s="98" t="s">
        <v>34</v>
      </c>
      <c r="C59" s="100">
        <v>16</v>
      </c>
      <c r="D59" s="106">
        <v>7.4</v>
      </c>
      <c r="E59" s="98">
        <v>2.9</v>
      </c>
      <c r="F59" s="99">
        <v>2.9</v>
      </c>
    </row>
    <row r="60" spans="1:6">
      <c r="A60" s="98" t="s">
        <v>106</v>
      </c>
      <c r="B60" s="98" t="s">
        <v>34</v>
      </c>
      <c r="C60" s="98">
        <v>4.5</v>
      </c>
      <c r="D60" s="106">
        <v>7.4</v>
      </c>
      <c r="E60" s="98">
        <v>1.2</v>
      </c>
      <c r="F60" s="99">
        <v>1.2</v>
      </c>
    </row>
    <row r="61" spans="1:6">
      <c r="A61" s="98" t="s">
        <v>107</v>
      </c>
      <c r="B61" s="98" t="s">
        <v>34</v>
      </c>
      <c r="C61" s="98">
        <v>5.6</v>
      </c>
      <c r="D61" s="106">
        <v>7.4</v>
      </c>
      <c r="E61" s="98">
        <v>1.2</v>
      </c>
      <c r="F61" s="99">
        <v>1.2</v>
      </c>
    </row>
    <row r="62" spans="1:6">
      <c r="A62" s="98" t="s">
        <v>108</v>
      </c>
      <c r="B62" s="98" t="s">
        <v>34</v>
      </c>
      <c r="C62" s="98">
        <v>7.1</v>
      </c>
      <c r="D62" s="106">
        <v>7.4</v>
      </c>
      <c r="E62" s="98">
        <v>1.5</v>
      </c>
      <c r="F62" s="99">
        <v>1.5</v>
      </c>
    </row>
    <row r="63" spans="1:6">
      <c r="A63" s="98" t="s">
        <v>109</v>
      </c>
      <c r="B63" s="98" t="s">
        <v>34</v>
      </c>
      <c r="C63" s="100">
        <v>9</v>
      </c>
      <c r="D63" s="106">
        <v>7.4</v>
      </c>
      <c r="E63" s="98">
        <v>2.2000000000000002</v>
      </c>
      <c r="F63" s="99">
        <v>2.2000000000000002</v>
      </c>
    </row>
    <row r="64" spans="1:6">
      <c r="A64" s="336" t="s">
        <v>283</v>
      </c>
      <c r="B64" s="336" t="s">
        <v>284</v>
      </c>
      <c r="C64" s="338">
        <v>2.8</v>
      </c>
      <c r="D64" s="336">
        <v>4.05</v>
      </c>
      <c r="E64" s="336">
        <v>0.4</v>
      </c>
      <c r="F64" s="337">
        <v>0.4</v>
      </c>
    </row>
    <row r="65" spans="1:6">
      <c r="A65" s="336" t="s">
        <v>285</v>
      </c>
      <c r="B65" s="336" t="s">
        <v>284</v>
      </c>
      <c r="C65" s="338">
        <v>3.6</v>
      </c>
      <c r="D65" s="336">
        <v>4.05</v>
      </c>
      <c r="E65" s="336">
        <v>0.3</v>
      </c>
      <c r="F65" s="337">
        <v>0.3</v>
      </c>
    </row>
    <row r="66" spans="1:6">
      <c r="A66" s="336" t="s">
        <v>286</v>
      </c>
      <c r="B66" s="336" t="s">
        <v>284</v>
      </c>
      <c r="C66" s="336">
        <v>4.5</v>
      </c>
      <c r="D66" s="336">
        <v>4.05</v>
      </c>
      <c r="E66" s="336">
        <v>0.4</v>
      </c>
      <c r="F66" s="337">
        <v>0.4</v>
      </c>
    </row>
    <row r="67" spans="1:6">
      <c r="A67" s="336" t="s">
        <v>287</v>
      </c>
      <c r="B67" s="336" t="s">
        <v>284</v>
      </c>
      <c r="C67" s="336">
        <v>5.6</v>
      </c>
      <c r="D67" s="336">
        <v>4.05</v>
      </c>
      <c r="E67" s="336">
        <v>0.6</v>
      </c>
      <c r="F67" s="337">
        <v>0.6</v>
      </c>
    </row>
    <row r="68" spans="1:6">
      <c r="A68" s="336" t="s">
        <v>288</v>
      </c>
      <c r="B68" s="336" t="s">
        <v>284</v>
      </c>
      <c r="C68" s="336">
        <v>7.1</v>
      </c>
      <c r="D68" s="336">
        <v>7.55</v>
      </c>
      <c r="E68" s="336">
        <v>0.5</v>
      </c>
      <c r="F68" s="337">
        <v>0.5</v>
      </c>
    </row>
  </sheetData>
  <autoFilter ref="A1:F68" xr:uid="{00000000-0009-0000-0000-000002000000}"/>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D97CC-338B-4162-B128-255C16E494F6}">
  <dimension ref="A2:I16"/>
  <sheetViews>
    <sheetView workbookViewId="0">
      <selection activeCell="C6" sqref="C6"/>
    </sheetView>
  </sheetViews>
  <sheetFormatPr defaultRowHeight="13"/>
  <cols>
    <col min="1" max="5" width="14.08984375" customWidth="1"/>
    <col min="6" max="6" width="9.453125" customWidth="1"/>
    <col min="8" max="8" width="26.6328125" customWidth="1"/>
    <col min="9" max="9" width="37.36328125" customWidth="1"/>
  </cols>
  <sheetData>
    <row r="2" spans="1:9">
      <c r="A2" s="505"/>
      <c r="B2" s="34"/>
      <c r="C2" s="34"/>
      <c r="D2" s="34"/>
      <c r="E2" s="34"/>
      <c r="F2" s="34"/>
    </row>
    <row r="3" spans="1:9">
      <c r="A3" s="505"/>
      <c r="B3" s="34"/>
      <c r="C3" s="34"/>
      <c r="D3" s="34"/>
      <c r="E3" s="34"/>
      <c r="F3" s="34"/>
    </row>
    <row r="5" spans="1:9">
      <c r="A5" s="1" t="s">
        <v>43</v>
      </c>
      <c r="B5" s="1" t="s">
        <v>41</v>
      </c>
      <c r="C5" s="1" t="s">
        <v>46</v>
      </c>
      <c r="D5" s="1" t="s">
        <v>49</v>
      </c>
      <c r="E5" s="1" t="s">
        <v>51</v>
      </c>
      <c r="F5" s="1" t="s">
        <v>64</v>
      </c>
      <c r="G5" s="1" t="s">
        <v>79</v>
      </c>
      <c r="H5" s="1" t="s">
        <v>82</v>
      </c>
      <c r="I5" s="1" t="s">
        <v>81</v>
      </c>
    </row>
    <row r="6" spans="1:9" ht="78">
      <c r="A6" s="1">
        <v>1</v>
      </c>
      <c r="B6" s="1">
        <v>50</v>
      </c>
      <c r="C6" s="1" t="s">
        <v>19</v>
      </c>
      <c r="D6" s="1" t="s">
        <v>36</v>
      </c>
      <c r="E6" s="1" t="s">
        <v>52</v>
      </c>
      <c r="F6" s="1">
        <v>1</v>
      </c>
      <c r="G6" s="1" t="s">
        <v>36</v>
      </c>
      <c r="H6" s="6" t="s">
        <v>99</v>
      </c>
      <c r="I6" s="6" t="s">
        <v>85</v>
      </c>
    </row>
    <row r="7" spans="1:9" ht="52">
      <c r="A7" s="1">
        <v>2</v>
      </c>
      <c r="B7" s="1">
        <v>60</v>
      </c>
      <c r="C7" s="1" t="s">
        <v>45</v>
      </c>
      <c r="D7" s="1" t="s">
        <v>65</v>
      </c>
      <c r="E7" s="1" t="s">
        <v>53</v>
      </c>
      <c r="F7" s="1"/>
      <c r="G7" s="1" t="s">
        <v>65</v>
      </c>
      <c r="H7" s="1"/>
      <c r="I7" s="6" t="s">
        <v>86</v>
      </c>
    </row>
    <row r="8" spans="1:9">
      <c r="A8" s="1">
        <v>3</v>
      </c>
    </row>
    <row r="9" spans="1:9">
      <c r="A9" s="1">
        <v>4</v>
      </c>
    </row>
    <row r="10" spans="1:9">
      <c r="A10" s="1">
        <v>5</v>
      </c>
    </row>
    <row r="11" spans="1:9">
      <c r="A11" s="1">
        <v>6</v>
      </c>
    </row>
    <row r="12" spans="1:9">
      <c r="A12" s="1">
        <v>7</v>
      </c>
    </row>
    <row r="13" spans="1:9">
      <c r="A13" s="1">
        <v>8</v>
      </c>
    </row>
    <row r="14" spans="1:9">
      <c r="A14" s="1">
        <v>9</v>
      </c>
    </row>
    <row r="15" spans="1:9">
      <c r="A15" s="1">
        <v>10</v>
      </c>
    </row>
    <row r="16" spans="1:9">
      <c r="A16" s="1">
        <v>11</v>
      </c>
    </row>
  </sheetData>
  <sheetProtection algorithmName="SHA-512" hashValue="yvig3eeDwYjeuKutd903N7flDL84NWYukfyZIhmT2/hrfwuZW94rNvdHbCn6Ge4Qge05nhIQ80X0qpYE6sb/ZQ==" saltValue="GUBHGCorSjSsR25rrAHq1A==" spinCount="100000" sheet="1" objects="1" scenarios="1"/>
  <mergeCells count="1">
    <mergeCell ref="A2:A3"/>
  </mergeCells>
  <phoneticPr fontId="1"/>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620-3200-4C90-AAFF-3F3E7A521454}">
  <dimension ref="A1:D4"/>
  <sheetViews>
    <sheetView workbookViewId="0">
      <selection activeCell="A2" sqref="A2:A4"/>
    </sheetView>
  </sheetViews>
  <sheetFormatPr defaultRowHeight="13"/>
  <cols>
    <col min="1" max="1" width="13.6328125" bestFit="1" customWidth="1"/>
    <col min="2" max="2" width="13.90625" bestFit="1" customWidth="1"/>
    <col min="3" max="4" width="17.90625" bestFit="1" customWidth="1"/>
  </cols>
  <sheetData>
    <row r="1" spans="1:4">
      <c r="A1" s="1" t="s">
        <v>54</v>
      </c>
      <c r="B1" s="1" t="s">
        <v>55</v>
      </c>
      <c r="C1" s="1" t="s">
        <v>56</v>
      </c>
      <c r="D1" s="1" t="s">
        <v>57</v>
      </c>
    </row>
    <row r="2" spans="1:4">
      <c r="A2" s="1">
        <v>10</v>
      </c>
      <c r="B2" s="1">
        <v>1</v>
      </c>
      <c r="C2" s="1">
        <v>38</v>
      </c>
      <c r="D2" s="1">
        <v>10</v>
      </c>
    </row>
    <row r="3" spans="1:4">
      <c r="A3" s="1">
        <v>15</v>
      </c>
      <c r="B3" s="1">
        <v>1.5</v>
      </c>
      <c r="C3" s="1">
        <v>35.5</v>
      </c>
      <c r="D3" s="1">
        <v>7.5</v>
      </c>
    </row>
    <row r="4" spans="1:4">
      <c r="A4" s="1">
        <v>20</v>
      </c>
      <c r="B4" s="1">
        <v>2</v>
      </c>
      <c r="C4" s="1">
        <v>33</v>
      </c>
      <c r="D4" s="1">
        <v>5</v>
      </c>
    </row>
  </sheetData>
  <sheetProtection algorithmName="SHA-512" hashValue="QRbrFyVNfGA5yfQGKlaoLetPZtuzafDa7StvpBmKLTcKdk2JLOLErL5XYSj1mTUXXX8nuA8SOJxpXpjrMgKvHQ==" saltValue="4KLumigeefP6AhkDvT47mw==" spinCount="100000" sheet="1" objects="1" scenarios="1"/>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5C261-CC51-455A-BDA6-2AF6423FE263}">
  <dimension ref="A1:F57"/>
  <sheetViews>
    <sheetView workbookViewId="0">
      <selection activeCell="C11" sqref="C11:H11"/>
    </sheetView>
  </sheetViews>
  <sheetFormatPr defaultRowHeight="13"/>
  <cols>
    <col min="1" max="1" width="14.08984375" customWidth="1"/>
    <col min="2" max="2" width="23.81640625" customWidth="1"/>
    <col min="3" max="3" width="18.54296875" customWidth="1"/>
    <col min="4" max="5" width="14.08984375" customWidth="1"/>
    <col min="6" max="6" width="17.6328125" customWidth="1"/>
  </cols>
  <sheetData>
    <row r="1" spans="1:6">
      <c r="A1" s="2" t="s">
        <v>0</v>
      </c>
      <c r="B1" s="2" t="s">
        <v>24</v>
      </c>
      <c r="C1" s="2" t="s">
        <v>20</v>
      </c>
      <c r="D1" s="2" t="s">
        <v>21</v>
      </c>
      <c r="E1" s="2" t="s">
        <v>22</v>
      </c>
      <c r="F1" s="3" t="s">
        <v>23</v>
      </c>
    </row>
    <row r="2" spans="1:6">
      <c r="A2" s="9" t="s">
        <v>110</v>
      </c>
      <c r="B2" s="9" t="s">
        <v>29</v>
      </c>
      <c r="C2" s="9">
        <v>11.2</v>
      </c>
      <c r="D2" s="22">
        <v>7.4</v>
      </c>
      <c r="E2" s="9">
        <v>0.6</v>
      </c>
      <c r="F2" s="21">
        <v>0.6</v>
      </c>
    </row>
    <row r="3" spans="1:6">
      <c r="A3" s="9" t="s">
        <v>111</v>
      </c>
      <c r="B3" s="9" t="s">
        <v>29</v>
      </c>
      <c r="C3" s="9">
        <v>14</v>
      </c>
      <c r="D3" s="22">
        <v>7.4</v>
      </c>
      <c r="E3" s="9">
        <v>0.9</v>
      </c>
      <c r="F3" s="21">
        <v>0.9</v>
      </c>
    </row>
    <row r="4" spans="1:6">
      <c r="A4" s="9" t="s">
        <v>112</v>
      </c>
      <c r="B4" s="9" t="s">
        <v>29</v>
      </c>
      <c r="C4" s="9">
        <v>16</v>
      </c>
      <c r="D4" s="22">
        <v>7.4</v>
      </c>
      <c r="E4" s="9">
        <v>1.2</v>
      </c>
      <c r="F4" s="21">
        <v>1.2</v>
      </c>
    </row>
    <row r="5" spans="1:6">
      <c r="A5" s="9" t="s">
        <v>113</v>
      </c>
      <c r="B5" s="9" t="s">
        <v>30</v>
      </c>
      <c r="C5" s="9">
        <v>4.5</v>
      </c>
      <c r="D5" s="9">
        <v>3.8</v>
      </c>
      <c r="E5" s="9">
        <v>0.3</v>
      </c>
      <c r="F5" s="21">
        <v>0.3</v>
      </c>
    </row>
    <row r="6" spans="1:6">
      <c r="A6" s="9" t="s">
        <v>114</v>
      </c>
      <c r="B6" s="9" t="s">
        <v>29</v>
      </c>
      <c r="C6" s="9">
        <v>5.6</v>
      </c>
      <c r="D6" s="9">
        <v>3.8</v>
      </c>
      <c r="E6" s="9">
        <v>0.4</v>
      </c>
      <c r="F6" s="21">
        <v>0.4</v>
      </c>
    </row>
    <row r="7" spans="1:6">
      <c r="A7" s="9" t="s">
        <v>115</v>
      </c>
      <c r="B7" s="9" t="s">
        <v>29</v>
      </c>
      <c r="C7" s="9">
        <v>7.1</v>
      </c>
      <c r="D7" s="9">
        <v>3.8</v>
      </c>
      <c r="E7" s="9">
        <v>0.4</v>
      </c>
      <c r="F7" s="21">
        <v>0.4</v>
      </c>
    </row>
    <row r="8" spans="1:6">
      <c r="A8" s="9" t="s">
        <v>116</v>
      </c>
      <c r="B8" s="9" t="s">
        <v>29</v>
      </c>
      <c r="C8" s="9">
        <v>8</v>
      </c>
      <c r="D8" s="9">
        <v>3.8</v>
      </c>
      <c r="E8" s="9">
        <v>0.5</v>
      </c>
      <c r="F8" s="21">
        <v>0.5</v>
      </c>
    </row>
    <row r="9" spans="1:6">
      <c r="A9" s="9" t="s">
        <v>117</v>
      </c>
      <c r="B9" s="9" t="s">
        <v>29</v>
      </c>
      <c r="C9" s="9">
        <v>9</v>
      </c>
      <c r="D9" s="22">
        <v>7.4</v>
      </c>
      <c r="E9" s="9">
        <v>0.6</v>
      </c>
      <c r="F9" s="21">
        <v>0.6</v>
      </c>
    </row>
    <row r="10" spans="1:6">
      <c r="A10" s="9" t="s">
        <v>118</v>
      </c>
      <c r="B10" s="9" t="s">
        <v>27</v>
      </c>
      <c r="C10" s="9">
        <v>11.2</v>
      </c>
      <c r="D10" s="9">
        <v>3.8</v>
      </c>
      <c r="E10" s="22">
        <v>1.3</v>
      </c>
      <c r="F10" s="23">
        <v>1.3</v>
      </c>
    </row>
    <row r="11" spans="1:6">
      <c r="A11" s="9" t="s">
        <v>119</v>
      </c>
      <c r="B11" s="9" t="s">
        <v>25</v>
      </c>
      <c r="C11" s="9">
        <v>11.2</v>
      </c>
      <c r="D11" s="9">
        <v>3.8</v>
      </c>
      <c r="E11" s="9">
        <v>1.1000000000000001</v>
      </c>
      <c r="F11" s="21">
        <v>1.1000000000000001</v>
      </c>
    </row>
    <row r="12" spans="1:6">
      <c r="A12" s="9" t="s">
        <v>121</v>
      </c>
      <c r="B12" s="9" t="s">
        <v>27</v>
      </c>
      <c r="C12" s="9">
        <v>14</v>
      </c>
      <c r="D12" s="9">
        <v>3.8</v>
      </c>
      <c r="E12" s="22">
        <v>1.3</v>
      </c>
      <c r="F12" s="23">
        <v>1.3</v>
      </c>
    </row>
    <row r="13" spans="1:6">
      <c r="A13" s="9" t="s">
        <v>120</v>
      </c>
      <c r="B13" s="9" t="s">
        <v>25</v>
      </c>
      <c r="C13" s="9">
        <v>14</v>
      </c>
      <c r="D13" s="9">
        <v>3.8</v>
      </c>
      <c r="E13" s="9">
        <v>1.2</v>
      </c>
      <c r="F13" s="21">
        <v>1.2</v>
      </c>
    </row>
    <row r="14" spans="1:6">
      <c r="A14" s="9" t="s">
        <v>122</v>
      </c>
      <c r="B14" s="9" t="s">
        <v>27</v>
      </c>
      <c r="C14" s="9">
        <v>16</v>
      </c>
      <c r="D14" s="9">
        <v>3.8</v>
      </c>
      <c r="E14" s="9">
        <v>1.3</v>
      </c>
      <c r="F14" s="21">
        <v>1.3</v>
      </c>
    </row>
    <row r="15" spans="1:6">
      <c r="A15" s="9" t="s">
        <v>123</v>
      </c>
      <c r="B15" s="9" t="s">
        <v>25</v>
      </c>
      <c r="C15" s="9">
        <v>16</v>
      </c>
      <c r="D15" s="9">
        <v>3.8</v>
      </c>
      <c r="E15" s="9">
        <v>1.3</v>
      </c>
      <c r="F15" s="21">
        <v>1.3</v>
      </c>
    </row>
    <row r="16" spans="1:6">
      <c r="A16" s="9" t="s">
        <v>124</v>
      </c>
      <c r="B16" s="9" t="s">
        <v>28</v>
      </c>
      <c r="C16" s="9">
        <v>4.5</v>
      </c>
      <c r="D16" s="9">
        <v>3.8</v>
      </c>
      <c r="E16" s="9">
        <v>0.3</v>
      </c>
      <c r="F16" s="21">
        <v>0.3</v>
      </c>
    </row>
    <row r="17" spans="1:6">
      <c r="A17" s="9" t="s">
        <v>125</v>
      </c>
      <c r="B17" s="9" t="s">
        <v>26</v>
      </c>
      <c r="C17" s="9">
        <v>4.5</v>
      </c>
      <c r="D17" s="9">
        <v>3.8</v>
      </c>
      <c r="E17" s="9">
        <v>0.3</v>
      </c>
      <c r="F17" s="21">
        <v>0.3</v>
      </c>
    </row>
    <row r="18" spans="1:6">
      <c r="A18" s="9" t="s">
        <v>126</v>
      </c>
      <c r="B18" s="9" t="s">
        <v>27</v>
      </c>
      <c r="C18" s="9">
        <v>5.6</v>
      </c>
      <c r="D18" s="9">
        <v>3.8</v>
      </c>
      <c r="E18" s="9">
        <v>0.3</v>
      </c>
      <c r="F18" s="21">
        <v>0.3</v>
      </c>
    </row>
    <row r="19" spans="1:6">
      <c r="A19" s="9" t="s">
        <v>127</v>
      </c>
      <c r="B19" s="9" t="s">
        <v>26</v>
      </c>
      <c r="C19" s="9">
        <v>5.6</v>
      </c>
      <c r="D19" s="9">
        <v>3.8</v>
      </c>
      <c r="E19" s="9">
        <v>0.3</v>
      </c>
      <c r="F19" s="21">
        <v>0.3</v>
      </c>
    </row>
    <row r="20" spans="1:6">
      <c r="A20" s="9" t="s">
        <v>128</v>
      </c>
      <c r="B20" s="9" t="s">
        <v>27</v>
      </c>
      <c r="C20" s="9">
        <v>7.1</v>
      </c>
      <c r="D20" s="9">
        <v>3.8</v>
      </c>
      <c r="E20" s="9">
        <v>0.4</v>
      </c>
      <c r="F20" s="21">
        <v>0.4</v>
      </c>
    </row>
    <row r="21" spans="1:6">
      <c r="A21" s="9" t="s">
        <v>129</v>
      </c>
      <c r="B21" s="9" t="s">
        <v>26</v>
      </c>
      <c r="C21" s="9">
        <v>7.1</v>
      </c>
      <c r="D21" s="9">
        <v>3.8</v>
      </c>
      <c r="E21" s="9">
        <v>0.5</v>
      </c>
      <c r="F21" s="21">
        <v>0.5</v>
      </c>
    </row>
    <row r="22" spans="1:6">
      <c r="A22" s="9" t="s">
        <v>130</v>
      </c>
      <c r="B22" s="9" t="s">
        <v>27</v>
      </c>
      <c r="C22" s="9">
        <v>8</v>
      </c>
      <c r="D22" s="9">
        <v>3.8</v>
      </c>
      <c r="E22" s="9">
        <v>0.5</v>
      </c>
      <c r="F22" s="21">
        <v>0.5</v>
      </c>
    </row>
    <row r="23" spans="1:6">
      <c r="A23" s="9" t="s">
        <v>131</v>
      </c>
      <c r="B23" s="9" t="s">
        <v>26</v>
      </c>
      <c r="C23" s="9">
        <v>8</v>
      </c>
      <c r="D23" s="9">
        <v>3.8</v>
      </c>
      <c r="E23" s="9">
        <v>0.7</v>
      </c>
      <c r="F23" s="21">
        <v>0.7</v>
      </c>
    </row>
    <row r="24" spans="1:6">
      <c r="A24" s="9" t="s">
        <v>132</v>
      </c>
      <c r="B24" s="9" t="s">
        <v>27</v>
      </c>
      <c r="C24" s="9">
        <v>9</v>
      </c>
      <c r="D24" s="9">
        <v>3.8</v>
      </c>
      <c r="E24" s="9">
        <v>0.8</v>
      </c>
      <c r="F24" s="21">
        <v>0.8</v>
      </c>
    </row>
    <row r="25" spans="1:6">
      <c r="A25" s="9" t="s">
        <v>133</v>
      </c>
      <c r="B25" s="9" t="s">
        <v>26</v>
      </c>
      <c r="C25" s="9">
        <v>9</v>
      </c>
      <c r="D25" s="9">
        <v>3.8</v>
      </c>
      <c r="E25" s="9">
        <v>0.7</v>
      </c>
      <c r="F25" s="21">
        <v>0.7</v>
      </c>
    </row>
    <row r="26" spans="1:6">
      <c r="A26" s="13" t="s">
        <v>2</v>
      </c>
      <c r="B26" s="13" t="s">
        <v>31</v>
      </c>
      <c r="C26" s="13">
        <v>4.5</v>
      </c>
      <c r="D26" s="13">
        <v>3.8</v>
      </c>
      <c r="E26" s="13">
        <v>0.6</v>
      </c>
      <c r="F26" s="14">
        <v>0.6</v>
      </c>
    </row>
    <row r="27" spans="1:6">
      <c r="A27" s="13" t="s">
        <v>3</v>
      </c>
      <c r="B27" s="13" t="s">
        <v>31</v>
      </c>
      <c r="C27" s="13">
        <v>5.6</v>
      </c>
      <c r="D27" s="13">
        <v>3.8</v>
      </c>
      <c r="E27" s="13">
        <v>0.6</v>
      </c>
      <c r="F27" s="14">
        <v>0.6</v>
      </c>
    </row>
    <row r="28" spans="1:6">
      <c r="A28" s="4" t="s">
        <v>10</v>
      </c>
      <c r="B28" s="4" t="s">
        <v>31</v>
      </c>
      <c r="C28" s="4">
        <v>7.1</v>
      </c>
      <c r="D28" s="4">
        <v>4</v>
      </c>
      <c r="E28" s="4">
        <v>0.6</v>
      </c>
      <c r="F28" s="5">
        <v>0.6</v>
      </c>
    </row>
    <row r="29" spans="1:6">
      <c r="A29" s="13" t="s">
        <v>4</v>
      </c>
      <c r="B29" s="13" t="s">
        <v>31</v>
      </c>
      <c r="C29" s="13">
        <v>7.1</v>
      </c>
      <c r="D29" s="13">
        <v>3.8</v>
      </c>
      <c r="E29" s="13">
        <v>0.6</v>
      </c>
      <c r="F29" s="14">
        <v>0.6</v>
      </c>
    </row>
    <row r="30" spans="1:6">
      <c r="A30" s="4" t="s">
        <v>11</v>
      </c>
      <c r="B30" s="4" t="s">
        <v>31</v>
      </c>
      <c r="C30" s="4">
        <v>8</v>
      </c>
      <c r="D30" s="4">
        <v>4</v>
      </c>
      <c r="E30" s="4">
        <v>0.6</v>
      </c>
      <c r="F30" s="5">
        <v>0.6</v>
      </c>
    </row>
    <row r="31" spans="1:6">
      <c r="A31" s="13" t="s">
        <v>5</v>
      </c>
      <c r="B31" s="13" t="s">
        <v>31</v>
      </c>
      <c r="C31" s="13">
        <v>8</v>
      </c>
      <c r="D31" s="13">
        <v>3.8</v>
      </c>
      <c r="E31" s="13">
        <v>0.6</v>
      </c>
      <c r="F31" s="14">
        <v>0.6</v>
      </c>
    </row>
    <row r="32" spans="1:6">
      <c r="A32" s="4" t="s">
        <v>12</v>
      </c>
      <c r="B32" s="4" t="s">
        <v>31</v>
      </c>
      <c r="C32" s="4">
        <v>9</v>
      </c>
      <c r="D32" s="4">
        <v>4</v>
      </c>
      <c r="E32" s="4">
        <v>0.9</v>
      </c>
      <c r="F32" s="5">
        <v>1.2</v>
      </c>
    </row>
    <row r="33" spans="1:6">
      <c r="A33" s="13" t="s">
        <v>6</v>
      </c>
      <c r="B33" s="13" t="s">
        <v>31</v>
      </c>
      <c r="C33" s="13">
        <v>9</v>
      </c>
      <c r="D33" s="13">
        <v>3.8</v>
      </c>
      <c r="E33" s="13">
        <v>1.2</v>
      </c>
      <c r="F33" s="14">
        <v>1.2</v>
      </c>
    </row>
    <row r="34" spans="1:6">
      <c r="A34" s="4" t="s">
        <v>13</v>
      </c>
      <c r="B34" s="4" t="s">
        <v>31</v>
      </c>
      <c r="C34" s="4">
        <v>11.2</v>
      </c>
      <c r="D34" s="4">
        <v>4</v>
      </c>
      <c r="E34" s="4">
        <v>1</v>
      </c>
      <c r="F34" s="5">
        <v>1.3</v>
      </c>
    </row>
    <row r="35" spans="1:6">
      <c r="A35" s="13" t="s">
        <v>7</v>
      </c>
      <c r="B35" s="13" t="s">
        <v>31</v>
      </c>
      <c r="C35" s="13">
        <v>11.2</v>
      </c>
      <c r="D35" s="13">
        <v>3.8</v>
      </c>
      <c r="E35" s="13">
        <v>1.3</v>
      </c>
      <c r="F35" s="14">
        <v>1.3</v>
      </c>
    </row>
    <row r="36" spans="1:6">
      <c r="A36" s="4" t="s">
        <v>14</v>
      </c>
      <c r="B36" s="4" t="s">
        <v>31</v>
      </c>
      <c r="C36" s="4">
        <v>14</v>
      </c>
      <c r="D36" s="4">
        <v>4</v>
      </c>
      <c r="E36" s="4">
        <v>1.1000000000000001</v>
      </c>
      <c r="F36" s="5">
        <v>1.4</v>
      </c>
    </row>
    <row r="37" spans="1:6">
      <c r="A37" s="13" t="s">
        <v>8</v>
      </c>
      <c r="B37" s="13" t="s">
        <v>31</v>
      </c>
      <c r="C37" s="13">
        <v>14</v>
      </c>
      <c r="D37" s="13">
        <v>3.8</v>
      </c>
      <c r="E37" s="13">
        <v>1.4</v>
      </c>
      <c r="F37" s="14">
        <v>1.4</v>
      </c>
    </row>
    <row r="38" spans="1:6">
      <c r="A38" s="4" t="s">
        <v>15</v>
      </c>
      <c r="B38" s="4" t="s">
        <v>31</v>
      </c>
      <c r="C38" s="4">
        <v>16</v>
      </c>
      <c r="D38" s="4">
        <v>4</v>
      </c>
      <c r="E38" s="4">
        <v>1.1000000000000001</v>
      </c>
      <c r="F38" s="5">
        <v>1.4</v>
      </c>
    </row>
    <row r="39" spans="1:6">
      <c r="A39" s="13" t="s">
        <v>9</v>
      </c>
      <c r="B39" s="13" t="s">
        <v>31</v>
      </c>
      <c r="C39" s="13">
        <v>16</v>
      </c>
      <c r="D39" s="13">
        <v>12.3</v>
      </c>
      <c r="E39" s="13">
        <v>1.9</v>
      </c>
      <c r="F39" s="14">
        <v>1.9</v>
      </c>
    </row>
    <row r="40" spans="1:6">
      <c r="A40" s="7" t="s">
        <v>87</v>
      </c>
      <c r="B40" s="8" t="s">
        <v>31</v>
      </c>
      <c r="C40" s="9">
        <v>4.5</v>
      </c>
      <c r="D40" s="9">
        <v>3.8</v>
      </c>
      <c r="E40" s="9">
        <v>0.6</v>
      </c>
      <c r="F40" s="10">
        <v>0.6</v>
      </c>
    </row>
    <row r="41" spans="1:6">
      <c r="A41" s="9" t="s">
        <v>88</v>
      </c>
      <c r="B41" s="8" t="s">
        <v>31</v>
      </c>
      <c r="C41" s="9">
        <v>5.6</v>
      </c>
      <c r="D41" s="9">
        <v>3.8</v>
      </c>
      <c r="E41" s="9">
        <v>0.6</v>
      </c>
      <c r="F41" s="10">
        <v>0.6</v>
      </c>
    </row>
    <row r="42" spans="1:6">
      <c r="A42" s="9" t="s">
        <v>89</v>
      </c>
      <c r="B42" s="8" t="s">
        <v>31</v>
      </c>
      <c r="C42" s="9">
        <v>7.1</v>
      </c>
      <c r="D42" s="9">
        <v>3.8</v>
      </c>
      <c r="E42" s="9">
        <v>0.6</v>
      </c>
      <c r="F42" s="10">
        <v>0.6</v>
      </c>
    </row>
    <row r="43" spans="1:6">
      <c r="A43" s="9" t="s">
        <v>90</v>
      </c>
      <c r="B43" s="8" t="s">
        <v>31</v>
      </c>
      <c r="C43" s="11">
        <v>8</v>
      </c>
      <c r="D43" s="9">
        <v>3.8</v>
      </c>
      <c r="E43" s="9">
        <v>0.6</v>
      </c>
      <c r="F43" s="10">
        <v>0.6</v>
      </c>
    </row>
    <row r="44" spans="1:6">
      <c r="A44" s="9" t="s">
        <v>91</v>
      </c>
      <c r="B44" s="8" t="s">
        <v>31</v>
      </c>
      <c r="C44" s="11">
        <v>9</v>
      </c>
      <c r="D44" s="9">
        <v>3.8</v>
      </c>
      <c r="E44" s="9">
        <v>1.2</v>
      </c>
      <c r="F44" s="10">
        <v>1.2</v>
      </c>
    </row>
    <row r="45" spans="1:6">
      <c r="A45" s="9" t="s">
        <v>92</v>
      </c>
      <c r="B45" s="8" t="s">
        <v>31</v>
      </c>
      <c r="C45" s="9">
        <v>11.2</v>
      </c>
      <c r="D45" s="9">
        <v>3.8</v>
      </c>
      <c r="E45" s="11">
        <v>1.3</v>
      </c>
      <c r="F45" s="12">
        <v>1.3</v>
      </c>
    </row>
    <row r="46" spans="1:6">
      <c r="A46" s="9" t="s">
        <v>93</v>
      </c>
      <c r="B46" s="8" t="s">
        <v>31</v>
      </c>
      <c r="C46" s="11">
        <v>14</v>
      </c>
      <c r="D46" s="9">
        <v>7.4</v>
      </c>
      <c r="E46" s="11">
        <v>1</v>
      </c>
      <c r="F46" s="12">
        <v>1</v>
      </c>
    </row>
    <row r="47" spans="1:6">
      <c r="A47" s="9" t="s">
        <v>94</v>
      </c>
      <c r="B47" s="8" t="s">
        <v>31</v>
      </c>
      <c r="C47" s="11">
        <v>16</v>
      </c>
      <c r="D47" s="9">
        <v>7.4</v>
      </c>
      <c r="E47" s="9">
        <v>1.6</v>
      </c>
      <c r="F47" s="10">
        <v>1.6</v>
      </c>
    </row>
    <row r="48" spans="1:6">
      <c r="A48" s="9" t="s">
        <v>100</v>
      </c>
      <c r="B48" s="9" t="s">
        <v>33</v>
      </c>
      <c r="C48" s="9">
        <v>4.5</v>
      </c>
      <c r="D48" s="9">
        <v>3.8</v>
      </c>
      <c r="E48" s="9">
        <v>0.4</v>
      </c>
      <c r="F48" s="21">
        <v>0.4</v>
      </c>
    </row>
    <row r="49" spans="1:6">
      <c r="A49" s="9" t="s">
        <v>101</v>
      </c>
      <c r="B49" s="9" t="s">
        <v>32</v>
      </c>
      <c r="C49" s="9">
        <v>5.6</v>
      </c>
      <c r="D49" s="9">
        <v>3.8</v>
      </c>
      <c r="E49" s="9">
        <v>0.6</v>
      </c>
      <c r="F49" s="21">
        <v>0.6</v>
      </c>
    </row>
    <row r="50" spans="1:6">
      <c r="A50" s="9" t="s">
        <v>102</v>
      </c>
      <c r="B50" s="9" t="s">
        <v>32</v>
      </c>
      <c r="C50" s="9">
        <v>7.1</v>
      </c>
      <c r="D50" s="9">
        <v>3.8</v>
      </c>
      <c r="E50" s="9">
        <v>0.6</v>
      </c>
      <c r="F50" s="21">
        <v>0.6</v>
      </c>
    </row>
    <row r="51" spans="1:6">
      <c r="A51" s="9" t="s">
        <v>103</v>
      </c>
      <c r="B51" s="9" t="s">
        <v>34</v>
      </c>
      <c r="C51" s="9">
        <v>11.2</v>
      </c>
      <c r="D51" s="22">
        <v>7.4</v>
      </c>
      <c r="E51" s="9">
        <v>2.4</v>
      </c>
      <c r="F51" s="21">
        <v>2.4</v>
      </c>
    </row>
    <row r="52" spans="1:6">
      <c r="A52" s="9" t="s">
        <v>104</v>
      </c>
      <c r="B52" s="9" t="s">
        <v>34</v>
      </c>
      <c r="C52" s="9">
        <v>14</v>
      </c>
      <c r="D52" s="22">
        <v>7.4</v>
      </c>
      <c r="E52" s="9">
        <v>2.9</v>
      </c>
      <c r="F52" s="21">
        <v>2.9</v>
      </c>
    </row>
    <row r="53" spans="1:6">
      <c r="A53" s="9" t="s">
        <v>105</v>
      </c>
      <c r="B53" s="9" t="s">
        <v>34</v>
      </c>
      <c r="C53" s="9">
        <v>16</v>
      </c>
      <c r="D53" s="22">
        <v>7.4</v>
      </c>
      <c r="E53" s="9">
        <v>2.9</v>
      </c>
      <c r="F53" s="21">
        <v>2.9</v>
      </c>
    </row>
    <row r="54" spans="1:6">
      <c r="A54" s="9" t="s">
        <v>106</v>
      </c>
      <c r="B54" s="9" t="s">
        <v>34</v>
      </c>
      <c r="C54" s="9">
        <v>4.5</v>
      </c>
      <c r="D54" s="22">
        <v>7.4</v>
      </c>
      <c r="E54" s="9">
        <v>1.2</v>
      </c>
      <c r="F54" s="21">
        <v>1.2</v>
      </c>
    </row>
    <row r="55" spans="1:6">
      <c r="A55" s="9" t="s">
        <v>107</v>
      </c>
      <c r="B55" s="9" t="s">
        <v>34</v>
      </c>
      <c r="C55" s="9">
        <v>5.6</v>
      </c>
      <c r="D55" s="22">
        <v>7.4</v>
      </c>
      <c r="E55" s="9">
        <v>1.2</v>
      </c>
      <c r="F55" s="21">
        <v>1.2</v>
      </c>
    </row>
    <row r="56" spans="1:6">
      <c r="A56" s="9" t="s">
        <v>108</v>
      </c>
      <c r="B56" s="9" t="s">
        <v>34</v>
      </c>
      <c r="C56" s="9">
        <v>7.1</v>
      </c>
      <c r="D56" s="22">
        <v>7.4</v>
      </c>
      <c r="E56" s="9">
        <v>1.5</v>
      </c>
      <c r="F56" s="21">
        <v>1.5</v>
      </c>
    </row>
    <row r="57" spans="1:6">
      <c r="A57" s="9" t="s">
        <v>109</v>
      </c>
      <c r="B57" s="9" t="s">
        <v>34</v>
      </c>
      <c r="C57" s="11">
        <v>9</v>
      </c>
      <c r="D57" s="22">
        <v>7.4</v>
      </c>
      <c r="E57" s="9">
        <v>2.2000000000000002</v>
      </c>
      <c r="F57" s="21">
        <v>2.2000000000000002</v>
      </c>
    </row>
  </sheetData>
  <sheetProtection algorithmName="SHA-512" hashValue="OviQFd3HQSgZZWMKz3AE0f3V+Me9LpEu1c+l++/ohFtl2nOEAtTql9YWvOhQ7ZeV7xpMQkUIXqTdSkD1I8f+Rg==" saltValue="rn1hFeUWUgQW1/E50vQpjQ==" spinCount="100000" sheet="1" objects="1" scenarios="1"/>
  <autoFilter ref="A1:F57" xr:uid="{00000000-0009-0000-0000-000004000000}"/>
  <phoneticPr fontId="1"/>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72E5A-09BF-420C-AA8B-3DA4412DBC3D}">
  <dimension ref="B1:AE159"/>
  <sheetViews>
    <sheetView view="pageBreakPreview" zoomScale="70" zoomScaleNormal="70" zoomScaleSheetLayoutView="70" workbookViewId="0">
      <selection activeCell="I14" sqref="I14"/>
    </sheetView>
  </sheetViews>
  <sheetFormatPr defaultColWidth="9" defaultRowHeight="13" outlineLevelRow="1" outlineLevelCol="1"/>
  <cols>
    <col min="1" max="1" width="3.08984375" style="149" customWidth="1"/>
    <col min="2" max="2" width="19.6328125" style="149" customWidth="1"/>
    <col min="3" max="3" width="5.90625" style="149" bestFit="1" customWidth="1"/>
    <col min="4" max="4" width="8" style="149" customWidth="1"/>
    <col min="5" max="5" width="12" style="149" customWidth="1" outlineLevel="1"/>
    <col min="6" max="6" width="4.90625" style="149" customWidth="1"/>
    <col min="7" max="7" width="6.90625" style="149" customWidth="1"/>
    <col min="8" max="14" width="10.08984375" style="149" customWidth="1"/>
    <col min="15" max="16" width="10.08984375" style="150" customWidth="1"/>
    <col min="17" max="17" width="7.6328125" style="150" customWidth="1"/>
    <col min="18" max="18" width="7.6328125" style="149" customWidth="1"/>
    <col min="19" max="19" width="7.36328125" style="149" bestFit="1" customWidth="1"/>
    <col min="20" max="20" width="15.36328125" style="149" customWidth="1"/>
    <col min="21" max="21" width="4.453125" style="149" customWidth="1"/>
    <col min="22" max="22" width="5.08984375" style="149" bestFit="1" customWidth="1"/>
    <col min="23" max="23" width="9" style="149" bestFit="1"/>
    <col min="24" max="24" width="5.453125" style="149" bestFit="1" customWidth="1"/>
    <col min="25" max="27" width="5.08984375" style="149" bestFit="1" customWidth="1"/>
    <col min="28" max="28" width="7.36328125" style="149" bestFit="1" customWidth="1"/>
    <col min="29" max="31" width="5.08984375" style="149" bestFit="1" customWidth="1"/>
    <col min="32" max="32" width="4" style="149" bestFit="1" customWidth="1"/>
    <col min="33" max="38" width="5.08984375" style="149" bestFit="1" customWidth="1"/>
    <col min="39" max="256" width="9" style="149"/>
    <col min="257" max="257" width="3.08984375" style="149" customWidth="1"/>
    <col min="258" max="258" width="19.6328125" style="149" customWidth="1"/>
    <col min="259" max="259" width="5.90625" style="149" bestFit="1" customWidth="1"/>
    <col min="260" max="260" width="8" style="149" customWidth="1"/>
    <col min="261" max="261" width="12" style="149" customWidth="1"/>
    <col min="262" max="262" width="4.90625" style="149" customWidth="1"/>
    <col min="263" max="263" width="6.90625" style="149" customWidth="1"/>
    <col min="264" max="272" width="10.08984375" style="149" customWidth="1"/>
    <col min="273" max="274" width="7.6328125" style="149" customWidth="1"/>
    <col min="275" max="275" width="7.36328125" style="149" bestFit="1" customWidth="1"/>
    <col min="276" max="276" width="15.36328125" style="149" customWidth="1"/>
    <col min="277" max="277" width="4.453125" style="149" customWidth="1"/>
    <col min="278" max="278" width="5.08984375" style="149" bestFit="1" customWidth="1"/>
    <col min="279" max="279" width="9" style="149"/>
    <col min="280" max="280" width="5.453125" style="149" bestFit="1" customWidth="1"/>
    <col min="281" max="283" width="5.08984375" style="149" bestFit="1" customWidth="1"/>
    <col min="284" max="284" width="7.36328125" style="149" bestFit="1" customWidth="1"/>
    <col min="285" max="287" width="5.08984375" style="149" bestFit="1" customWidth="1"/>
    <col min="288" max="288" width="4" style="149" bestFit="1" customWidth="1"/>
    <col min="289" max="294" width="5.08984375" style="149" bestFit="1" customWidth="1"/>
    <col min="295" max="512" width="9" style="149"/>
    <col min="513" max="513" width="3.08984375" style="149" customWidth="1"/>
    <col min="514" max="514" width="19.6328125" style="149" customWidth="1"/>
    <col min="515" max="515" width="5.90625" style="149" bestFit="1" customWidth="1"/>
    <col min="516" max="516" width="8" style="149" customWidth="1"/>
    <col min="517" max="517" width="12" style="149" customWidth="1"/>
    <col min="518" max="518" width="4.90625" style="149" customWidth="1"/>
    <col min="519" max="519" width="6.90625" style="149" customWidth="1"/>
    <col min="520" max="528" width="10.08984375" style="149" customWidth="1"/>
    <col min="529" max="530" width="7.6328125" style="149" customWidth="1"/>
    <col min="531" max="531" width="7.36328125" style="149" bestFit="1" customWidth="1"/>
    <col min="532" max="532" width="15.36328125" style="149" customWidth="1"/>
    <col min="533" max="533" width="4.453125" style="149" customWidth="1"/>
    <col min="534" max="534" width="5.08984375" style="149" bestFit="1" customWidth="1"/>
    <col min="535" max="535" width="9" style="149"/>
    <col min="536" max="536" width="5.453125" style="149" bestFit="1" customWidth="1"/>
    <col min="537" max="539" width="5.08984375" style="149" bestFit="1" customWidth="1"/>
    <col min="540" max="540" width="7.36328125" style="149" bestFit="1" customWidth="1"/>
    <col min="541" max="543" width="5.08984375" style="149" bestFit="1" customWidth="1"/>
    <col min="544" max="544" width="4" style="149" bestFit="1" customWidth="1"/>
    <col min="545" max="550" width="5.08984375" style="149" bestFit="1" customWidth="1"/>
    <col min="551" max="768" width="9" style="149"/>
    <col min="769" max="769" width="3.08984375" style="149" customWidth="1"/>
    <col min="770" max="770" width="19.6328125" style="149" customWidth="1"/>
    <col min="771" max="771" width="5.90625" style="149" bestFit="1" customWidth="1"/>
    <col min="772" max="772" width="8" style="149" customWidth="1"/>
    <col min="773" max="773" width="12" style="149" customWidth="1"/>
    <col min="774" max="774" width="4.90625" style="149" customWidth="1"/>
    <col min="775" max="775" width="6.90625" style="149" customWidth="1"/>
    <col min="776" max="784" width="10.08984375" style="149" customWidth="1"/>
    <col min="785" max="786" width="7.6328125" style="149" customWidth="1"/>
    <col min="787" max="787" width="7.36328125" style="149" bestFit="1" customWidth="1"/>
    <col min="788" max="788" width="15.36328125" style="149" customWidth="1"/>
    <col min="789" max="789" width="4.453125" style="149" customWidth="1"/>
    <col min="790" max="790" width="5.08984375" style="149" bestFit="1" customWidth="1"/>
    <col min="791" max="791" width="9" style="149"/>
    <col min="792" max="792" width="5.453125" style="149" bestFit="1" customWidth="1"/>
    <col min="793" max="795" width="5.08984375" style="149" bestFit="1" customWidth="1"/>
    <col min="796" max="796" width="7.36328125" style="149" bestFit="1" customWidth="1"/>
    <col min="797" max="799" width="5.08984375" style="149" bestFit="1" customWidth="1"/>
    <col min="800" max="800" width="4" style="149" bestFit="1" customWidth="1"/>
    <col min="801" max="806" width="5.08984375" style="149" bestFit="1" customWidth="1"/>
    <col min="807" max="1024" width="9" style="149"/>
    <col min="1025" max="1025" width="3.08984375" style="149" customWidth="1"/>
    <col min="1026" max="1026" width="19.6328125" style="149" customWidth="1"/>
    <col min="1027" max="1027" width="5.90625" style="149" bestFit="1" customWidth="1"/>
    <col min="1028" max="1028" width="8" style="149" customWidth="1"/>
    <col min="1029" max="1029" width="12" style="149" customWidth="1"/>
    <col min="1030" max="1030" width="4.90625" style="149" customWidth="1"/>
    <col min="1031" max="1031" width="6.90625" style="149" customWidth="1"/>
    <col min="1032" max="1040" width="10.08984375" style="149" customWidth="1"/>
    <col min="1041" max="1042" width="7.6328125" style="149" customWidth="1"/>
    <col min="1043" max="1043" width="7.36328125" style="149" bestFit="1" customWidth="1"/>
    <col min="1044" max="1044" width="15.36328125" style="149" customWidth="1"/>
    <col min="1045" max="1045" width="4.453125" style="149" customWidth="1"/>
    <col min="1046" max="1046" width="5.08984375" style="149" bestFit="1" customWidth="1"/>
    <col min="1047" max="1047" width="9" style="149"/>
    <col min="1048" max="1048" width="5.453125" style="149" bestFit="1" customWidth="1"/>
    <col min="1049" max="1051" width="5.08984375" style="149" bestFit="1" customWidth="1"/>
    <col min="1052" max="1052" width="7.36328125" style="149" bestFit="1" customWidth="1"/>
    <col min="1053" max="1055" width="5.08984375" style="149" bestFit="1" customWidth="1"/>
    <col min="1056" max="1056" width="4" style="149" bestFit="1" customWidth="1"/>
    <col min="1057" max="1062" width="5.08984375" style="149" bestFit="1" customWidth="1"/>
    <col min="1063" max="1280" width="9" style="149"/>
    <col min="1281" max="1281" width="3.08984375" style="149" customWidth="1"/>
    <col min="1282" max="1282" width="19.6328125" style="149" customWidth="1"/>
    <col min="1283" max="1283" width="5.90625" style="149" bestFit="1" customWidth="1"/>
    <col min="1284" max="1284" width="8" style="149" customWidth="1"/>
    <col min="1285" max="1285" width="12" style="149" customWidth="1"/>
    <col min="1286" max="1286" width="4.90625" style="149" customWidth="1"/>
    <col min="1287" max="1287" width="6.90625" style="149" customWidth="1"/>
    <col min="1288" max="1296" width="10.08984375" style="149" customWidth="1"/>
    <col min="1297" max="1298" width="7.6328125" style="149" customWidth="1"/>
    <col min="1299" max="1299" width="7.36328125" style="149" bestFit="1" customWidth="1"/>
    <col min="1300" max="1300" width="15.36328125" style="149" customWidth="1"/>
    <col min="1301" max="1301" width="4.453125" style="149" customWidth="1"/>
    <col min="1302" max="1302" width="5.08984375" style="149" bestFit="1" customWidth="1"/>
    <col min="1303" max="1303" width="9" style="149"/>
    <col min="1304" max="1304" width="5.453125" style="149" bestFit="1" customWidth="1"/>
    <col min="1305" max="1307" width="5.08984375" style="149" bestFit="1" customWidth="1"/>
    <col min="1308" max="1308" width="7.36328125" style="149" bestFit="1" customWidth="1"/>
    <col min="1309" max="1311" width="5.08984375" style="149" bestFit="1" customWidth="1"/>
    <col min="1312" max="1312" width="4" style="149" bestFit="1" customWidth="1"/>
    <col min="1313" max="1318" width="5.08984375" style="149" bestFit="1" customWidth="1"/>
    <col min="1319" max="1536" width="9" style="149"/>
    <col min="1537" max="1537" width="3.08984375" style="149" customWidth="1"/>
    <col min="1538" max="1538" width="19.6328125" style="149" customWidth="1"/>
    <col min="1539" max="1539" width="5.90625" style="149" bestFit="1" customWidth="1"/>
    <col min="1540" max="1540" width="8" style="149" customWidth="1"/>
    <col min="1541" max="1541" width="12" style="149" customWidth="1"/>
    <col min="1542" max="1542" width="4.90625" style="149" customWidth="1"/>
    <col min="1543" max="1543" width="6.90625" style="149" customWidth="1"/>
    <col min="1544" max="1552" width="10.08984375" style="149" customWidth="1"/>
    <col min="1553" max="1554" width="7.6328125" style="149" customWidth="1"/>
    <col min="1555" max="1555" width="7.36328125" style="149" bestFit="1" customWidth="1"/>
    <col min="1556" max="1556" width="15.36328125" style="149" customWidth="1"/>
    <col min="1557" max="1557" width="4.453125" style="149" customWidth="1"/>
    <col min="1558" max="1558" width="5.08984375" style="149" bestFit="1" customWidth="1"/>
    <col min="1559" max="1559" width="9" style="149"/>
    <col min="1560" max="1560" width="5.453125" style="149" bestFit="1" customWidth="1"/>
    <col min="1561" max="1563" width="5.08984375" style="149" bestFit="1" customWidth="1"/>
    <col min="1564" max="1564" width="7.36328125" style="149" bestFit="1" customWidth="1"/>
    <col min="1565" max="1567" width="5.08984375" style="149" bestFit="1" customWidth="1"/>
    <col min="1568" max="1568" width="4" style="149" bestFit="1" customWidth="1"/>
    <col min="1569" max="1574" width="5.08984375" style="149" bestFit="1" customWidth="1"/>
    <col min="1575" max="1792" width="9" style="149"/>
    <col min="1793" max="1793" width="3.08984375" style="149" customWidth="1"/>
    <col min="1794" max="1794" width="19.6328125" style="149" customWidth="1"/>
    <col min="1795" max="1795" width="5.90625" style="149" bestFit="1" customWidth="1"/>
    <col min="1796" max="1796" width="8" style="149" customWidth="1"/>
    <col min="1797" max="1797" width="12" style="149" customWidth="1"/>
    <col min="1798" max="1798" width="4.90625" style="149" customWidth="1"/>
    <col min="1799" max="1799" width="6.90625" style="149" customWidth="1"/>
    <col min="1800" max="1808" width="10.08984375" style="149" customWidth="1"/>
    <col min="1809" max="1810" width="7.6328125" style="149" customWidth="1"/>
    <col min="1811" max="1811" width="7.36328125" style="149" bestFit="1" customWidth="1"/>
    <col min="1812" max="1812" width="15.36328125" style="149" customWidth="1"/>
    <col min="1813" max="1813" width="4.453125" style="149" customWidth="1"/>
    <col min="1814" max="1814" width="5.08984375" style="149" bestFit="1" customWidth="1"/>
    <col min="1815" max="1815" width="9" style="149"/>
    <col min="1816" max="1816" width="5.453125" style="149" bestFit="1" customWidth="1"/>
    <col min="1817" max="1819" width="5.08984375" style="149" bestFit="1" customWidth="1"/>
    <col min="1820" max="1820" width="7.36328125" style="149" bestFit="1" customWidth="1"/>
    <col min="1821" max="1823" width="5.08984375" style="149" bestFit="1" customWidth="1"/>
    <col min="1824" max="1824" width="4" style="149" bestFit="1" customWidth="1"/>
    <col min="1825" max="1830" width="5.08984375" style="149" bestFit="1" customWidth="1"/>
    <col min="1831" max="2048" width="9" style="149"/>
    <col min="2049" max="2049" width="3.08984375" style="149" customWidth="1"/>
    <col min="2050" max="2050" width="19.6328125" style="149" customWidth="1"/>
    <col min="2051" max="2051" width="5.90625" style="149" bestFit="1" customWidth="1"/>
    <col min="2052" max="2052" width="8" style="149" customWidth="1"/>
    <col min="2053" max="2053" width="12" style="149" customWidth="1"/>
    <col min="2054" max="2054" width="4.90625" style="149" customWidth="1"/>
    <col min="2055" max="2055" width="6.90625" style="149" customWidth="1"/>
    <col min="2056" max="2064" width="10.08984375" style="149" customWidth="1"/>
    <col min="2065" max="2066" width="7.6328125" style="149" customWidth="1"/>
    <col min="2067" max="2067" width="7.36328125" style="149" bestFit="1" customWidth="1"/>
    <col min="2068" max="2068" width="15.36328125" style="149" customWidth="1"/>
    <col min="2069" max="2069" width="4.453125" style="149" customWidth="1"/>
    <col min="2070" max="2070" width="5.08984375" style="149" bestFit="1" customWidth="1"/>
    <col min="2071" max="2071" width="9" style="149"/>
    <col min="2072" max="2072" width="5.453125" style="149" bestFit="1" customWidth="1"/>
    <col min="2073" max="2075" width="5.08984375" style="149" bestFit="1" customWidth="1"/>
    <col min="2076" max="2076" width="7.36328125" style="149" bestFit="1" customWidth="1"/>
    <col min="2077" max="2079" width="5.08984375" style="149" bestFit="1" customWidth="1"/>
    <col min="2080" max="2080" width="4" style="149" bestFit="1" customWidth="1"/>
    <col min="2081" max="2086" width="5.08984375" style="149" bestFit="1" customWidth="1"/>
    <col min="2087" max="2304" width="9" style="149"/>
    <col min="2305" max="2305" width="3.08984375" style="149" customWidth="1"/>
    <col min="2306" max="2306" width="19.6328125" style="149" customWidth="1"/>
    <col min="2307" max="2307" width="5.90625" style="149" bestFit="1" customWidth="1"/>
    <col min="2308" max="2308" width="8" style="149" customWidth="1"/>
    <col min="2309" max="2309" width="12" style="149" customWidth="1"/>
    <col min="2310" max="2310" width="4.90625" style="149" customWidth="1"/>
    <col min="2311" max="2311" width="6.90625" style="149" customWidth="1"/>
    <col min="2312" max="2320" width="10.08984375" style="149" customWidth="1"/>
    <col min="2321" max="2322" width="7.6328125" style="149" customWidth="1"/>
    <col min="2323" max="2323" width="7.36328125" style="149" bestFit="1" customWidth="1"/>
    <col min="2324" max="2324" width="15.36328125" style="149" customWidth="1"/>
    <col min="2325" max="2325" width="4.453125" style="149" customWidth="1"/>
    <col min="2326" max="2326" width="5.08984375" style="149" bestFit="1" customWidth="1"/>
    <col min="2327" max="2327" width="9" style="149"/>
    <col min="2328" max="2328" width="5.453125" style="149" bestFit="1" customWidth="1"/>
    <col min="2329" max="2331" width="5.08984375" style="149" bestFit="1" customWidth="1"/>
    <col min="2332" max="2332" width="7.36328125" style="149" bestFit="1" customWidth="1"/>
    <col min="2333" max="2335" width="5.08984375" style="149" bestFit="1" customWidth="1"/>
    <col min="2336" max="2336" width="4" style="149" bestFit="1" customWidth="1"/>
    <col min="2337" max="2342" width="5.08984375" style="149" bestFit="1" customWidth="1"/>
    <col min="2343" max="2560" width="9" style="149"/>
    <col min="2561" max="2561" width="3.08984375" style="149" customWidth="1"/>
    <col min="2562" max="2562" width="19.6328125" style="149" customWidth="1"/>
    <col min="2563" max="2563" width="5.90625" style="149" bestFit="1" customWidth="1"/>
    <col min="2564" max="2564" width="8" style="149" customWidth="1"/>
    <col min="2565" max="2565" width="12" style="149" customWidth="1"/>
    <col min="2566" max="2566" width="4.90625" style="149" customWidth="1"/>
    <col min="2567" max="2567" width="6.90625" style="149" customWidth="1"/>
    <col min="2568" max="2576" width="10.08984375" style="149" customWidth="1"/>
    <col min="2577" max="2578" width="7.6328125" style="149" customWidth="1"/>
    <col min="2579" max="2579" width="7.36328125" style="149" bestFit="1" customWidth="1"/>
    <col min="2580" max="2580" width="15.36328125" style="149" customWidth="1"/>
    <col min="2581" max="2581" width="4.453125" style="149" customWidth="1"/>
    <col min="2582" max="2582" width="5.08984375" style="149" bestFit="1" customWidth="1"/>
    <col min="2583" max="2583" width="9" style="149"/>
    <col min="2584" max="2584" width="5.453125" style="149" bestFit="1" customWidth="1"/>
    <col min="2585" max="2587" width="5.08984375" style="149" bestFit="1" customWidth="1"/>
    <col min="2588" max="2588" width="7.36328125" style="149" bestFit="1" customWidth="1"/>
    <col min="2589" max="2591" width="5.08984375" style="149" bestFit="1" customWidth="1"/>
    <col min="2592" max="2592" width="4" style="149" bestFit="1" customWidth="1"/>
    <col min="2593" max="2598" width="5.08984375" style="149" bestFit="1" customWidth="1"/>
    <col min="2599" max="2816" width="9" style="149"/>
    <col min="2817" max="2817" width="3.08984375" style="149" customWidth="1"/>
    <col min="2818" max="2818" width="19.6328125" style="149" customWidth="1"/>
    <col min="2819" max="2819" width="5.90625" style="149" bestFit="1" customWidth="1"/>
    <col min="2820" max="2820" width="8" style="149" customWidth="1"/>
    <col min="2821" max="2821" width="12" style="149" customWidth="1"/>
    <col min="2822" max="2822" width="4.90625" style="149" customWidth="1"/>
    <col min="2823" max="2823" width="6.90625" style="149" customWidth="1"/>
    <col min="2824" max="2832" width="10.08984375" style="149" customWidth="1"/>
    <col min="2833" max="2834" width="7.6328125" style="149" customWidth="1"/>
    <col min="2835" max="2835" width="7.36328125" style="149" bestFit="1" customWidth="1"/>
    <col min="2836" max="2836" width="15.36328125" style="149" customWidth="1"/>
    <col min="2837" max="2837" width="4.453125" style="149" customWidth="1"/>
    <col min="2838" max="2838" width="5.08984375" style="149" bestFit="1" customWidth="1"/>
    <col min="2839" max="2839" width="9" style="149"/>
    <col min="2840" max="2840" width="5.453125" style="149" bestFit="1" customWidth="1"/>
    <col min="2841" max="2843" width="5.08984375" style="149" bestFit="1" customWidth="1"/>
    <col min="2844" max="2844" width="7.36328125" style="149" bestFit="1" customWidth="1"/>
    <col min="2845" max="2847" width="5.08984375" style="149" bestFit="1" customWidth="1"/>
    <col min="2848" max="2848" width="4" style="149" bestFit="1" customWidth="1"/>
    <col min="2849" max="2854" width="5.08984375" style="149" bestFit="1" customWidth="1"/>
    <col min="2855" max="3072" width="9" style="149"/>
    <col min="3073" max="3073" width="3.08984375" style="149" customWidth="1"/>
    <col min="3074" max="3074" width="19.6328125" style="149" customWidth="1"/>
    <col min="3075" max="3075" width="5.90625" style="149" bestFit="1" customWidth="1"/>
    <col min="3076" max="3076" width="8" style="149" customWidth="1"/>
    <col min="3077" max="3077" width="12" style="149" customWidth="1"/>
    <col min="3078" max="3078" width="4.90625" style="149" customWidth="1"/>
    <col min="3079" max="3079" width="6.90625" style="149" customWidth="1"/>
    <col min="3080" max="3088" width="10.08984375" style="149" customWidth="1"/>
    <col min="3089" max="3090" width="7.6328125" style="149" customWidth="1"/>
    <col min="3091" max="3091" width="7.36328125" style="149" bestFit="1" customWidth="1"/>
    <col min="3092" max="3092" width="15.36328125" style="149" customWidth="1"/>
    <col min="3093" max="3093" width="4.453125" style="149" customWidth="1"/>
    <col min="3094" max="3094" width="5.08984375" style="149" bestFit="1" customWidth="1"/>
    <col min="3095" max="3095" width="9" style="149"/>
    <col min="3096" max="3096" width="5.453125" style="149" bestFit="1" customWidth="1"/>
    <col min="3097" max="3099" width="5.08984375" style="149" bestFit="1" customWidth="1"/>
    <col min="3100" max="3100" width="7.36328125" style="149" bestFit="1" customWidth="1"/>
    <col min="3101" max="3103" width="5.08984375" style="149" bestFit="1" customWidth="1"/>
    <col min="3104" max="3104" width="4" style="149" bestFit="1" customWidth="1"/>
    <col min="3105" max="3110" width="5.08984375" style="149" bestFit="1" customWidth="1"/>
    <col min="3111" max="3328" width="9" style="149"/>
    <col min="3329" max="3329" width="3.08984375" style="149" customWidth="1"/>
    <col min="3330" max="3330" width="19.6328125" style="149" customWidth="1"/>
    <col min="3331" max="3331" width="5.90625" style="149" bestFit="1" customWidth="1"/>
    <col min="3332" max="3332" width="8" style="149" customWidth="1"/>
    <col min="3333" max="3333" width="12" style="149" customWidth="1"/>
    <col min="3334" max="3334" width="4.90625" style="149" customWidth="1"/>
    <col min="3335" max="3335" width="6.90625" style="149" customWidth="1"/>
    <col min="3336" max="3344" width="10.08984375" style="149" customWidth="1"/>
    <col min="3345" max="3346" width="7.6328125" style="149" customWidth="1"/>
    <col min="3347" max="3347" width="7.36328125" style="149" bestFit="1" customWidth="1"/>
    <col min="3348" max="3348" width="15.36328125" style="149" customWidth="1"/>
    <col min="3349" max="3349" width="4.453125" style="149" customWidth="1"/>
    <col min="3350" max="3350" width="5.08984375" style="149" bestFit="1" customWidth="1"/>
    <col min="3351" max="3351" width="9" style="149"/>
    <col min="3352" max="3352" width="5.453125" style="149" bestFit="1" customWidth="1"/>
    <col min="3353" max="3355" width="5.08984375" style="149" bestFit="1" customWidth="1"/>
    <col min="3356" max="3356" width="7.36328125" style="149" bestFit="1" customWidth="1"/>
    <col min="3357" max="3359" width="5.08984375" style="149" bestFit="1" customWidth="1"/>
    <col min="3360" max="3360" width="4" style="149" bestFit="1" customWidth="1"/>
    <col min="3361" max="3366" width="5.08984375" style="149" bestFit="1" customWidth="1"/>
    <col min="3367" max="3584" width="9" style="149"/>
    <col min="3585" max="3585" width="3.08984375" style="149" customWidth="1"/>
    <col min="3586" max="3586" width="19.6328125" style="149" customWidth="1"/>
    <col min="3587" max="3587" width="5.90625" style="149" bestFit="1" customWidth="1"/>
    <col min="3588" max="3588" width="8" style="149" customWidth="1"/>
    <col min="3589" max="3589" width="12" style="149" customWidth="1"/>
    <col min="3590" max="3590" width="4.90625" style="149" customWidth="1"/>
    <col min="3591" max="3591" width="6.90625" style="149" customWidth="1"/>
    <col min="3592" max="3600" width="10.08984375" style="149" customWidth="1"/>
    <col min="3601" max="3602" width="7.6328125" style="149" customWidth="1"/>
    <col min="3603" max="3603" width="7.36328125" style="149" bestFit="1" customWidth="1"/>
    <col min="3604" max="3604" width="15.36328125" style="149" customWidth="1"/>
    <col min="3605" max="3605" width="4.453125" style="149" customWidth="1"/>
    <col min="3606" max="3606" width="5.08984375" style="149" bestFit="1" customWidth="1"/>
    <col min="3607" max="3607" width="9" style="149"/>
    <col min="3608" max="3608" width="5.453125" style="149" bestFit="1" customWidth="1"/>
    <col min="3609" max="3611" width="5.08984375" style="149" bestFit="1" customWidth="1"/>
    <col min="3612" max="3612" width="7.36328125" style="149" bestFit="1" customWidth="1"/>
    <col min="3613" max="3615" width="5.08984375" style="149" bestFit="1" customWidth="1"/>
    <col min="3616" max="3616" width="4" style="149" bestFit="1" customWidth="1"/>
    <col min="3617" max="3622" width="5.08984375" style="149" bestFit="1" customWidth="1"/>
    <col min="3623" max="3840" width="9" style="149"/>
    <col min="3841" max="3841" width="3.08984375" style="149" customWidth="1"/>
    <col min="3842" max="3842" width="19.6328125" style="149" customWidth="1"/>
    <col min="3843" max="3843" width="5.90625" style="149" bestFit="1" customWidth="1"/>
    <col min="3844" max="3844" width="8" style="149" customWidth="1"/>
    <col min="3845" max="3845" width="12" style="149" customWidth="1"/>
    <col min="3846" max="3846" width="4.90625" style="149" customWidth="1"/>
    <col min="3847" max="3847" width="6.90625" style="149" customWidth="1"/>
    <col min="3848" max="3856" width="10.08984375" style="149" customWidth="1"/>
    <col min="3857" max="3858" width="7.6328125" style="149" customWidth="1"/>
    <col min="3859" max="3859" width="7.36328125" style="149" bestFit="1" customWidth="1"/>
    <col min="3860" max="3860" width="15.36328125" style="149" customWidth="1"/>
    <col min="3861" max="3861" width="4.453125" style="149" customWidth="1"/>
    <col min="3862" max="3862" width="5.08984375" style="149" bestFit="1" customWidth="1"/>
    <col min="3863" max="3863" width="9" style="149"/>
    <col min="3864" max="3864" width="5.453125" style="149" bestFit="1" customWidth="1"/>
    <col min="3865" max="3867" width="5.08984375" style="149" bestFit="1" customWidth="1"/>
    <col min="3868" max="3868" width="7.36328125" style="149" bestFit="1" customWidth="1"/>
    <col min="3869" max="3871" width="5.08984375" style="149" bestFit="1" customWidth="1"/>
    <col min="3872" max="3872" width="4" style="149" bestFit="1" customWidth="1"/>
    <col min="3873" max="3878" width="5.08984375" style="149" bestFit="1" customWidth="1"/>
    <col min="3879" max="4096" width="9" style="149"/>
    <col min="4097" max="4097" width="3.08984375" style="149" customWidth="1"/>
    <col min="4098" max="4098" width="19.6328125" style="149" customWidth="1"/>
    <col min="4099" max="4099" width="5.90625" style="149" bestFit="1" customWidth="1"/>
    <col min="4100" max="4100" width="8" style="149" customWidth="1"/>
    <col min="4101" max="4101" width="12" style="149" customWidth="1"/>
    <col min="4102" max="4102" width="4.90625" style="149" customWidth="1"/>
    <col min="4103" max="4103" width="6.90625" style="149" customWidth="1"/>
    <col min="4104" max="4112" width="10.08984375" style="149" customWidth="1"/>
    <col min="4113" max="4114" width="7.6328125" style="149" customWidth="1"/>
    <col min="4115" max="4115" width="7.36328125" style="149" bestFit="1" customWidth="1"/>
    <col min="4116" max="4116" width="15.36328125" style="149" customWidth="1"/>
    <col min="4117" max="4117" width="4.453125" style="149" customWidth="1"/>
    <col min="4118" max="4118" width="5.08984375" style="149" bestFit="1" customWidth="1"/>
    <col min="4119" max="4119" width="9" style="149"/>
    <col min="4120" max="4120" width="5.453125" style="149" bestFit="1" customWidth="1"/>
    <col min="4121" max="4123" width="5.08984375" style="149" bestFit="1" customWidth="1"/>
    <col min="4124" max="4124" width="7.36328125" style="149" bestFit="1" customWidth="1"/>
    <col min="4125" max="4127" width="5.08984375" style="149" bestFit="1" customWidth="1"/>
    <col min="4128" max="4128" width="4" style="149" bestFit="1" customWidth="1"/>
    <col min="4129" max="4134" width="5.08984375" style="149" bestFit="1" customWidth="1"/>
    <col min="4135" max="4352" width="9" style="149"/>
    <col min="4353" max="4353" width="3.08984375" style="149" customWidth="1"/>
    <col min="4354" max="4354" width="19.6328125" style="149" customWidth="1"/>
    <col min="4355" max="4355" width="5.90625" style="149" bestFit="1" customWidth="1"/>
    <col min="4356" max="4356" width="8" style="149" customWidth="1"/>
    <col min="4357" max="4357" width="12" style="149" customWidth="1"/>
    <col min="4358" max="4358" width="4.90625" style="149" customWidth="1"/>
    <col min="4359" max="4359" width="6.90625" style="149" customWidth="1"/>
    <col min="4360" max="4368" width="10.08984375" style="149" customWidth="1"/>
    <col min="4369" max="4370" width="7.6328125" style="149" customWidth="1"/>
    <col min="4371" max="4371" width="7.36328125" style="149" bestFit="1" customWidth="1"/>
    <col min="4372" max="4372" width="15.36328125" style="149" customWidth="1"/>
    <col min="4373" max="4373" width="4.453125" style="149" customWidth="1"/>
    <col min="4374" max="4374" width="5.08984375" style="149" bestFit="1" customWidth="1"/>
    <col min="4375" max="4375" width="9" style="149"/>
    <col min="4376" max="4376" width="5.453125" style="149" bestFit="1" customWidth="1"/>
    <col min="4377" max="4379" width="5.08984375" style="149" bestFit="1" customWidth="1"/>
    <col min="4380" max="4380" width="7.36328125" style="149" bestFit="1" customWidth="1"/>
    <col min="4381" max="4383" width="5.08984375" style="149" bestFit="1" customWidth="1"/>
    <col min="4384" max="4384" width="4" style="149" bestFit="1" customWidth="1"/>
    <col min="4385" max="4390" width="5.08984375" style="149" bestFit="1" customWidth="1"/>
    <col min="4391" max="4608" width="9" style="149"/>
    <col min="4609" max="4609" width="3.08984375" style="149" customWidth="1"/>
    <col min="4610" max="4610" width="19.6328125" style="149" customWidth="1"/>
    <col min="4611" max="4611" width="5.90625" style="149" bestFit="1" customWidth="1"/>
    <col min="4612" max="4612" width="8" style="149" customWidth="1"/>
    <col min="4613" max="4613" width="12" style="149" customWidth="1"/>
    <col min="4614" max="4614" width="4.90625" style="149" customWidth="1"/>
    <col min="4615" max="4615" width="6.90625" style="149" customWidth="1"/>
    <col min="4616" max="4624" width="10.08984375" style="149" customWidth="1"/>
    <col min="4625" max="4626" width="7.6328125" style="149" customWidth="1"/>
    <col min="4627" max="4627" width="7.36328125" style="149" bestFit="1" customWidth="1"/>
    <col min="4628" max="4628" width="15.36328125" style="149" customWidth="1"/>
    <col min="4629" max="4629" width="4.453125" style="149" customWidth="1"/>
    <col min="4630" max="4630" width="5.08984375" style="149" bestFit="1" customWidth="1"/>
    <col min="4631" max="4631" width="9" style="149"/>
    <col min="4632" max="4632" width="5.453125" style="149" bestFit="1" customWidth="1"/>
    <col min="4633" max="4635" width="5.08984375" style="149" bestFit="1" customWidth="1"/>
    <col min="4636" max="4636" width="7.36328125" style="149" bestFit="1" customWidth="1"/>
    <col min="4637" max="4639" width="5.08984375" style="149" bestFit="1" customWidth="1"/>
    <col min="4640" max="4640" width="4" style="149" bestFit="1" customWidth="1"/>
    <col min="4641" max="4646" width="5.08984375" style="149" bestFit="1" customWidth="1"/>
    <col min="4647" max="4864" width="9" style="149"/>
    <col min="4865" max="4865" width="3.08984375" style="149" customWidth="1"/>
    <col min="4866" max="4866" width="19.6328125" style="149" customWidth="1"/>
    <col min="4867" max="4867" width="5.90625" style="149" bestFit="1" customWidth="1"/>
    <col min="4868" max="4868" width="8" style="149" customWidth="1"/>
    <col min="4869" max="4869" width="12" style="149" customWidth="1"/>
    <col min="4870" max="4870" width="4.90625" style="149" customWidth="1"/>
    <col min="4871" max="4871" width="6.90625" style="149" customWidth="1"/>
    <col min="4872" max="4880" width="10.08984375" style="149" customWidth="1"/>
    <col min="4881" max="4882" width="7.6328125" style="149" customWidth="1"/>
    <col min="4883" max="4883" width="7.36328125" style="149" bestFit="1" customWidth="1"/>
    <col min="4884" max="4884" width="15.36328125" style="149" customWidth="1"/>
    <col min="4885" max="4885" width="4.453125" style="149" customWidth="1"/>
    <col min="4886" max="4886" width="5.08984375" style="149" bestFit="1" customWidth="1"/>
    <col min="4887" max="4887" width="9" style="149"/>
    <col min="4888" max="4888" width="5.453125" style="149" bestFit="1" customWidth="1"/>
    <col min="4889" max="4891" width="5.08984375" style="149" bestFit="1" customWidth="1"/>
    <col min="4892" max="4892" width="7.36328125" style="149" bestFit="1" customWidth="1"/>
    <col min="4893" max="4895" width="5.08984375" style="149" bestFit="1" customWidth="1"/>
    <col min="4896" max="4896" width="4" style="149" bestFit="1" customWidth="1"/>
    <col min="4897" max="4902" width="5.08984375" style="149" bestFit="1" customWidth="1"/>
    <col min="4903" max="5120" width="9" style="149"/>
    <col min="5121" max="5121" width="3.08984375" style="149" customWidth="1"/>
    <col min="5122" max="5122" width="19.6328125" style="149" customWidth="1"/>
    <col min="5123" max="5123" width="5.90625" style="149" bestFit="1" customWidth="1"/>
    <col min="5124" max="5124" width="8" style="149" customWidth="1"/>
    <col min="5125" max="5125" width="12" style="149" customWidth="1"/>
    <col min="5126" max="5126" width="4.90625" style="149" customWidth="1"/>
    <col min="5127" max="5127" width="6.90625" style="149" customWidth="1"/>
    <col min="5128" max="5136" width="10.08984375" style="149" customWidth="1"/>
    <col min="5137" max="5138" width="7.6328125" style="149" customWidth="1"/>
    <col min="5139" max="5139" width="7.36328125" style="149" bestFit="1" customWidth="1"/>
    <col min="5140" max="5140" width="15.36328125" style="149" customWidth="1"/>
    <col min="5141" max="5141" width="4.453125" style="149" customWidth="1"/>
    <col min="5142" max="5142" width="5.08984375" style="149" bestFit="1" customWidth="1"/>
    <col min="5143" max="5143" width="9" style="149"/>
    <col min="5144" max="5144" width="5.453125" style="149" bestFit="1" customWidth="1"/>
    <col min="5145" max="5147" width="5.08984375" style="149" bestFit="1" customWidth="1"/>
    <col min="5148" max="5148" width="7.36328125" style="149" bestFit="1" customWidth="1"/>
    <col min="5149" max="5151" width="5.08984375" style="149" bestFit="1" customWidth="1"/>
    <col min="5152" max="5152" width="4" style="149" bestFit="1" customWidth="1"/>
    <col min="5153" max="5158" width="5.08984375" style="149" bestFit="1" customWidth="1"/>
    <col min="5159" max="5376" width="9" style="149"/>
    <col min="5377" max="5377" width="3.08984375" style="149" customWidth="1"/>
    <col min="5378" max="5378" width="19.6328125" style="149" customWidth="1"/>
    <col min="5379" max="5379" width="5.90625" style="149" bestFit="1" customWidth="1"/>
    <col min="5380" max="5380" width="8" style="149" customWidth="1"/>
    <col min="5381" max="5381" width="12" style="149" customWidth="1"/>
    <col min="5382" max="5382" width="4.90625" style="149" customWidth="1"/>
    <col min="5383" max="5383" width="6.90625" style="149" customWidth="1"/>
    <col min="5384" max="5392" width="10.08984375" style="149" customWidth="1"/>
    <col min="5393" max="5394" width="7.6328125" style="149" customWidth="1"/>
    <col min="5395" max="5395" width="7.36328125" style="149" bestFit="1" customWidth="1"/>
    <col min="5396" max="5396" width="15.36328125" style="149" customWidth="1"/>
    <col min="5397" max="5397" width="4.453125" style="149" customWidth="1"/>
    <col min="5398" max="5398" width="5.08984375" style="149" bestFit="1" customWidth="1"/>
    <col min="5399" max="5399" width="9" style="149"/>
    <col min="5400" max="5400" width="5.453125" style="149" bestFit="1" customWidth="1"/>
    <col min="5401" max="5403" width="5.08984375" style="149" bestFit="1" customWidth="1"/>
    <col min="5404" max="5404" width="7.36328125" style="149" bestFit="1" customWidth="1"/>
    <col min="5405" max="5407" width="5.08984375" style="149" bestFit="1" customWidth="1"/>
    <col min="5408" max="5408" width="4" style="149" bestFit="1" customWidth="1"/>
    <col min="5409" max="5414" width="5.08984375" style="149" bestFit="1" customWidth="1"/>
    <col min="5415" max="5632" width="9" style="149"/>
    <col min="5633" max="5633" width="3.08984375" style="149" customWidth="1"/>
    <col min="5634" max="5634" width="19.6328125" style="149" customWidth="1"/>
    <col min="5635" max="5635" width="5.90625" style="149" bestFit="1" customWidth="1"/>
    <col min="5636" max="5636" width="8" style="149" customWidth="1"/>
    <col min="5637" max="5637" width="12" style="149" customWidth="1"/>
    <col min="5638" max="5638" width="4.90625" style="149" customWidth="1"/>
    <col min="5639" max="5639" width="6.90625" style="149" customWidth="1"/>
    <col min="5640" max="5648" width="10.08984375" style="149" customWidth="1"/>
    <col min="5649" max="5650" width="7.6328125" style="149" customWidth="1"/>
    <col min="5651" max="5651" width="7.36328125" style="149" bestFit="1" customWidth="1"/>
    <col min="5652" max="5652" width="15.36328125" style="149" customWidth="1"/>
    <col min="5653" max="5653" width="4.453125" style="149" customWidth="1"/>
    <col min="5654" max="5654" width="5.08984375" style="149" bestFit="1" customWidth="1"/>
    <col min="5655" max="5655" width="9" style="149"/>
    <col min="5656" max="5656" width="5.453125" style="149" bestFit="1" customWidth="1"/>
    <col min="5657" max="5659" width="5.08984375" style="149" bestFit="1" customWidth="1"/>
    <col min="5660" max="5660" width="7.36328125" style="149" bestFit="1" customWidth="1"/>
    <col min="5661" max="5663" width="5.08984375" style="149" bestFit="1" customWidth="1"/>
    <col min="5664" max="5664" width="4" style="149" bestFit="1" customWidth="1"/>
    <col min="5665" max="5670" width="5.08984375" style="149" bestFit="1" customWidth="1"/>
    <col min="5671" max="5888" width="9" style="149"/>
    <col min="5889" max="5889" width="3.08984375" style="149" customWidth="1"/>
    <col min="5890" max="5890" width="19.6328125" style="149" customWidth="1"/>
    <col min="5891" max="5891" width="5.90625" style="149" bestFit="1" customWidth="1"/>
    <col min="5892" max="5892" width="8" style="149" customWidth="1"/>
    <col min="5893" max="5893" width="12" style="149" customWidth="1"/>
    <col min="5894" max="5894" width="4.90625" style="149" customWidth="1"/>
    <col min="5895" max="5895" width="6.90625" style="149" customWidth="1"/>
    <col min="5896" max="5904" width="10.08984375" style="149" customWidth="1"/>
    <col min="5905" max="5906" width="7.6328125" style="149" customWidth="1"/>
    <col min="5907" max="5907" width="7.36328125" style="149" bestFit="1" customWidth="1"/>
    <col min="5908" max="5908" width="15.36328125" style="149" customWidth="1"/>
    <col min="5909" max="5909" width="4.453125" style="149" customWidth="1"/>
    <col min="5910" max="5910" width="5.08984375" style="149" bestFit="1" customWidth="1"/>
    <col min="5911" max="5911" width="9" style="149"/>
    <col min="5912" max="5912" width="5.453125" style="149" bestFit="1" customWidth="1"/>
    <col min="5913" max="5915" width="5.08984375" style="149" bestFit="1" customWidth="1"/>
    <col min="5916" max="5916" width="7.36328125" style="149" bestFit="1" customWidth="1"/>
    <col min="5917" max="5919" width="5.08984375" style="149" bestFit="1" customWidth="1"/>
    <col min="5920" max="5920" width="4" style="149" bestFit="1" customWidth="1"/>
    <col min="5921" max="5926" width="5.08984375" style="149" bestFit="1" customWidth="1"/>
    <col min="5927" max="6144" width="9" style="149"/>
    <col min="6145" max="6145" width="3.08984375" style="149" customWidth="1"/>
    <col min="6146" max="6146" width="19.6328125" style="149" customWidth="1"/>
    <col min="6147" max="6147" width="5.90625" style="149" bestFit="1" customWidth="1"/>
    <col min="6148" max="6148" width="8" style="149" customWidth="1"/>
    <col min="6149" max="6149" width="12" style="149" customWidth="1"/>
    <col min="6150" max="6150" width="4.90625" style="149" customWidth="1"/>
    <col min="6151" max="6151" width="6.90625" style="149" customWidth="1"/>
    <col min="6152" max="6160" width="10.08984375" style="149" customWidth="1"/>
    <col min="6161" max="6162" width="7.6328125" style="149" customWidth="1"/>
    <col min="6163" max="6163" width="7.36328125" style="149" bestFit="1" customWidth="1"/>
    <col min="6164" max="6164" width="15.36328125" style="149" customWidth="1"/>
    <col min="6165" max="6165" width="4.453125" style="149" customWidth="1"/>
    <col min="6166" max="6166" width="5.08984375" style="149" bestFit="1" customWidth="1"/>
    <col min="6167" max="6167" width="9" style="149"/>
    <col min="6168" max="6168" width="5.453125" style="149" bestFit="1" customWidth="1"/>
    <col min="6169" max="6171" width="5.08984375" style="149" bestFit="1" customWidth="1"/>
    <col min="6172" max="6172" width="7.36328125" style="149" bestFit="1" customWidth="1"/>
    <col min="6173" max="6175" width="5.08984375" style="149" bestFit="1" customWidth="1"/>
    <col min="6176" max="6176" width="4" style="149" bestFit="1" customWidth="1"/>
    <col min="6177" max="6182" width="5.08984375" style="149" bestFit="1" customWidth="1"/>
    <col min="6183" max="6400" width="9" style="149"/>
    <col min="6401" max="6401" width="3.08984375" style="149" customWidth="1"/>
    <col min="6402" max="6402" width="19.6328125" style="149" customWidth="1"/>
    <col min="6403" max="6403" width="5.90625" style="149" bestFit="1" customWidth="1"/>
    <col min="6404" max="6404" width="8" style="149" customWidth="1"/>
    <col min="6405" max="6405" width="12" style="149" customWidth="1"/>
    <col min="6406" max="6406" width="4.90625" style="149" customWidth="1"/>
    <col min="6407" max="6407" width="6.90625" style="149" customWidth="1"/>
    <col min="6408" max="6416" width="10.08984375" style="149" customWidth="1"/>
    <col min="6417" max="6418" width="7.6328125" style="149" customWidth="1"/>
    <col min="6419" max="6419" width="7.36328125" style="149" bestFit="1" customWidth="1"/>
    <col min="6420" max="6420" width="15.36328125" style="149" customWidth="1"/>
    <col min="6421" max="6421" width="4.453125" style="149" customWidth="1"/>
    <col min="6422" max="6422" width="5.08984375" style="149" bestFit="1" customWidth="1"/>
    <col min="6423" max="6423" width="9" style="149"/>
    <col min="6424" max="6424" width="5.453125" style="149" bestFit="1" customWidth="1"/>
    <col min="6425" max="6427" width="5.08984375" style="149" bestFit="1" customWidth="1"/>
    <col min="6428" max="6428" width="7.36328125" style="149" bestFit="1" customWidth="1"/>
    <col min="6429" max="6431" width="5.08984375" style="149" bestFit="1" customWidth="1"/>
    <col min="6432" max="6432" width="4" style="149" bestFit="1" customWidth="1"/>
    <col min="6433" max="6438" width="5.08984375" style="149" bestFit="1" customWidth="1"/>
    <col min="6439" max="6656" width="9" style="149"/>
    <col min="6657" max="6657" width="3.08984375" style="149" customWidth="1"/>
    <col min="6658" max="6658" width="19.6328125" style="149" customWidth="1"/>
    <col min="6659" max="6659" width="5.90625" style="149" bestFit="1" customWidth="1"/>
    <col min="6660" max="6660" width="8" style="149" customWidth="1"/>
    <col min="6661" max="6661" width="12" style="149" customWidth="1"/>
    <col min="6662" max="6662" width="4.90625" style="149" customWidth="1"/>
    <col min="6663" max="6663" width="6.90625" style="149" customWidth="1"/>
    <col min="6664" max="6672" width="10.08984375" style="149" customWidth="1"/>
    <col min="6673" max="6674" width="7.6328125" style="149" customWidth="1"/>
    <col min="6675" max="6675" width="7.36328125" style="149" bestFit="1" customWidth="1"/>
    <col min="6676" max="6676" width="15.36328125" style="149" customWidth="1"/>
    <col min="6677" max="6677" width="4.453125" style="149" customWidth="1"/>
    <col min="6678" max="6678" width="5.08984375" style="149" bestFit="1" customWidth="1"/>
    <col min="6679" max="6679" width="9" style="149"/>
    <col min="6680" max="6680" width="5.453125" style="149" bestFit="1" customWidth="1"/>
    <col min="6681" max="6683" width="5.08984375" style="149" bestFit="1" customWidth="1"/>
    <col min="6684" max="6684" width="7.36328125" style="149" bestFit="1" customWidth="1"/>
    <col min="6685" max="6687" width="5.08984375" style="149" bestFit="1" customWidth="1"/>
    <col min="6688" max="6688" width="4" style="149" bestFit="1" customWidth="1"/>
    <col min="6689" max="6694" width="5.08984375" style="149" bestFit="1" customWidth="1"/>
    <col min="6695" max="6912" width="9" style="149"/>
    <col min="6913" max="6913" width="3.08984375" style="149" customWidth="1"/>
    <col min="6914" max="6914" width="19.6328125" style="149" customWidth="1"/>
    <col min="6915" max="6915" width="5.90625" style="149" bestFit="1" customWidth="1"/>
    <col min="6916" max="6916" width="8" style="149" customWidth="1"/>
    <col min="6917" max="6917" width="12" style="149" customWidth="1"/>
    <col min="6918" max="6918" width="4.90625" style="149" customWidth="1"/>
    <col min="6919" max="6919" width="6.90625" style="149" customWidth="1"/>
    <col min="6920" max="6928" width="10.08984375" style="149" customWidth="1"/>
    <col min="6929" max="6930" width="7.6328125" style="149" customWidth="1"/>
    <col min="6931" max="6931" width="7.36328125" style="149" bestFit="1" customWidth="1"/>
    <col min="6932" max="6932" width="15.36328125" style="149" customWidth="1"/>
    <col min="6933" max="6933" width="4.453125" style="149" customWidth="1"/>
    <col min="6934" max="6934" width="5.08984375" style="149" bestFit="1" customWidth="1"/>
    <col min="6935" max="6935" width="9" style="149"/>
    <col min="6936" max="6936" width="5.453125" style="149" bestFit="1" customWidth="1"/>
    <col min="6937" max="6939" width="5.08984375" style="149" bestFit="1" customWidth="1"/>
    <col min="6940" max="6940" width="7.36328125" style="149" bestFit="1" customWidth="1"/>
    <col min="6941" max="6943" width="5.08984375" style="149" bestFit="1" customWidth="1"/>
    <col min="6944" max="6944" width="4" style="149" bestFit="1" customWidth="1"/>
    <col min="6945" max="6950" width="5.08984375" style="149" bestFit="1" customWidth="1"/>
    <col min="6951" max="7168" width="9" style="149"/>
    <col min="7169" max="7169" width="3.08984375" style="149" customWidth="1"/>
    <col min="7170" max="7170" width="19.6328125" style="149" customWidth="1"/>
    <col min="7171" max="7171" width="5.90625" style="149" bestFit="1" customWidth="1"/>
    <col min="7172" max="7172" width="8" style="149" customWidth="1"/>
    <col min="7173" max="7173" width="12" style="149" customWidth="1"/>
    <col min="7174" max="7174" width="4.90625" style="149" customWidth="1"/>
    <col min="7175" max="7175" width="6.90625" style="149" customWidth="1"/>
    <col min="7176" max="7184" width="10.08984375" style="149" customWidth="1"/>
    <col min="7185" max="7186" width="7.6328125" style="149" customWidth="1"/>
    <col min="7187" max="7187" width="7.36328125" style="149" bestFit="1" customWidth="1"/>
    <col min="7188" max="7188" width="15.36328125" style="149" customWidth="1"/>
    <col min="7189" max="7189" width="4.453125" style="149" customWidth="1"/>
    <col min="7190" max="7190" width="5.08984375" style="149" bestFit="1" customWidth="1"/>
    <col min="7191" max="7191" width="9" style="149"/>
    <col min="7192" max="7192" width="5.453125" style="149" bestFit="1" customWidth="1"/>
    <col min="7193" max="7195" width="5.08984375" style="149" bestFit="1" customWidth="1"/>
    <col min="7196" max="7196" width="7.36328125" style="149" bestFit="1" customWidth="1"/>
    <col min="7197" max="7199" width="5.08984375" style="149" bestFit="1" customWidth="1"/>
    <col min="7200" max="7200" width="4" style="149" bestFit="1" customWidth="1"/>
    <col min="7201" max="7206" width="5.08984375" style="149" bestFit="1" customWidth="1"/>
    <col min="7207" max="7424" width="9" style="149"/>
    <col min="7425" max="7425" width="3.08984375" style="149" customWidth="1"/>
    <col min="7426" max="7426" width="19.6328125" style="149" customWidth="1"/>
    <col min="7427" max="7427" width="5.90625" style="149" bestFit="1" customWidth="1"/>
    <col min="7428" max="7428" width="8" style="149" customWidth="1"/>
    <col min="7429" max="7429" width="12" style="149" customWidth="1"/>
    <col min="7430" max="7430" width="4.90625" style="149" customWidth="1"/>
    <col min="7431" max="7431" width="6.90625" style="149" customWidth="1"/>
    <col min="7432" max="7440" width="10.08984375" style="149" customWidth="1"/>
    <col min="7441" max="7442" width="7.6328125" style="149" customWidth="1"/>
    <col min="7443" max="7443" width="7.36328125" style="149" bestFit="1" customWidth="1"/>
    <col min="7444" max="7444" width="15.36328125" style="149" customWidth="1"/>
    <col min="7445" max="7445" width="4.453125" style="149" customWidth="1"/>
    <col min="7446" max="7446" width="5.08984375" style="149" bestFit="1" customWidth="1"/>
    <col min="7447" max="7447" width="9" style="149"/>
    <col min="7448" max="7448" width="5.453125" style="149" bestFit="1" customWidth="1"/>
    <col min="7449" max="7451" width="5.08984375" style="149" bestFit="1" customWidth="1"/>
    <col min="7452" max="7452" width="7.36328125" style="149" bestFit="1" customWidth="1"/>
    <col min="7453" max="7455" width="5.08984375" style="149" bestFit="1" customWidth="1"/>
    <col min="7456" max="7456" width="4" style="149" bestFit="1" customWidth="1"/>
    <col min="7457" max="7462" width="5.08984375" style="149" bestFit="1" customWidth="1"/>
    <col min="7463" max="7680" width="9" style="149"/>
    <col min="7681" max="7681" width="3.08984375" style="149" customWidth="1"/>
    <col min="7682" max="7682" width="19.6328125" style="149" customWidth="1"/>
    <col min="7683" max="7683" width="5.90625" style="149" bestFit="1" customWidth="1"/>
    <col min="7684" max="7684" width="8" style="149" customWidth="1"/>
    <col min="7685" max="7685" width="12" style="149" customWidth="1"/>
    <col min="7686" max="7686" width="4.90625" style="149" customWidth="1"/>
    <col min="7687" max="7687" width="6.90625" style="149" customWidth="1"/>
    <col min="7688" max="7696" width="10.08984375" style="149" customWidth="1"/>
    <col min="7697" max="7698" width="7.6328125" style="149" customWidth="1"/>
    <col min="7699" max="7699" width="7.36328125" style="149" bestFit="1" customWidth="1"/>
    <col min="7700" max="7700" width="15.36328125" style="149" customWidth="1"/>
    <col min="7701" max="7701" width="4.453125" style="149" customWidth="1"/>
    <col min="7702" max="7702" width="5.08984375" style="149" bestFit="1" customWidth="1"/>
    <col min="7703" max="7703" width="9" style="149"/>
    <col min="7704" max="7704" width="5.453125" style="149" bestFit="1" customWidth="1"/>
    <col min="7705" max="7707" width="5.08984375" style="149" bestFit="1" customWidth="1"/>
    <col min="7708" max="7708" width="7.36328125" style="149" bestFit="1" customWidth="1"/>
    <col min="7709" max="7711" width="5.08984375" style="149" bestFit="1" customWidth="1"/>
    <col min="7712" max="7712" width="4" style="149" bestFit="1" customWidth="1"/>
    <col min="7713" max="7718" width="5.08984375" style="149" bestFit="1" customWidth="1"/>
    <col min="7719" max="7936" width="9" style="149"/>
    <col min="7937" max="7937" width="3.08984375" style="149" customWidth="1"/>
    <col min="7938" max="7938" width="19.6328125" style="149" customWidth="1"/>
    <col min="7939" max="7939" width="5.90625" style="149" bestFit="1" customWidth="1"/>
    <col min="7940" max="7940" width="8" style="149" customWidth="1"/>
    <col min="7941" max="7941" width="12" style="149" customWidth="1"/>
    <col min="7942" max="7942" width="4.90625" style="149" customWidth="1"/>
    <col min="7943" max="7943" width="6.90625" style="149" customWidth="1"/>
    <col min="7944" max="7952" width="10.08984375" style="149" customWidth="1"/>
    <col min="7953" max="7954" width="7.6328125" style="149" customWidth="1"/>
    <col min="7955" max="7955" width="7.36328125" style="149" bestFit="1" customWidth="1"/>
    <col min="7956" max="7956" width="15.36328125" style="149" customWidth="1"/>
    <col min="7957" max="7957" width="4.453125" style="149" customWidth="1"/>
    <col min="7958" max="7958" width="5.08984375" style="149" bestFit="1" customWidth="1"/>
    <col min="7959" max="7959" width="9" style="149"/>
    <col min="7960" max="7960" width="5.453125" style="149" bestFit="1" customWidth="1"/>
    <col min="7961" max="7963" width="5.08984375" style="149" bestFit="1" customWidth="1"/>
    <col min="7964" max="7964" width="7.36328125" style="149" bestFit="1" customWidth="1"/>
    <col min="7965" max="7967" width="5.08984375" style="149" bestFit="1" customWidth="1"/>
    <col min="7968" max="7968" width="4" style="149" bestFit="1" customWidth="1"/>
    <col min="7969" max="7974" width="5.08984375" style="149" bestFit="1" customWidth="1"/>
    <col min="7975" max="8192" width="9" style="149"/>
    <col min="8193" max="8193" width="3.08984375" style="149" customWidth="1"/>
    <col min="8194" max="8194" width="19.6328125" style="149" customWidth="1"/>
    <col min="8195" max="8195" width="5.90625" style="149" bestFit="1" customWidth="1"/>
    <col min="8196" max="8196" width="8" style="149" customWidth="1"/>
    <col min="8197" max="8197" width="12" style="149" customWidth="1"/>
    <col min="8198" max="8198" width="4.90625" style="149" customWidth="1"/>
    <col min="8199" max="8199" width="6.90625" style="149" customWidth="1"/>
    <col min="8200" max="8208" width="10.08984375" style="149" customWidth="1"/>
    <col min="8209" max="8210" width="7.6328125" style="149" customWidth="1"/>
    <col min="8211" max="8211" width="7.36328125" style="149" bestFit="1" customWidth="1"/>
    <col min="8212" max="8212" width="15.36328125" style="149" customWidth="1"/>
    <col min="8213" max="8213" width="4.453125" style="149" customWidth="1"/>
    <col min="8214" max="8214" width="5.08984375" style="149" bestFit="1" customWidth="1"/>
    <col min="8215" max="8215" width="9" style="149"/>
    <col min="8216" max="8216" width="5.453125" style="149" bestFit="1" customWidth="1"/>
    <col min="8217" max="8219" width="5.08984375" style="149" bestFit="1" customWidth="1"/>
    <col min="8220" max="8220" width="7.36328125" style="149" bestFit="1" customWidth="1"/>
    <col min="8221" max="8223" width="5.08984375" style="149" bestFit="1" customWidth="1"/>
    <col min="8224" max="8224" width="4" style="149" bestFit="1" customWidth="1"/>
    <col min="8225" max="8230" width="5.08984375" style="149" bestFit="1" customWidth="1"/>
    <col min="8231" max="8448" width="9" style="149"/>
    <col min="8449" max="8449" width="3.08984375" style="149" customWidth="1"/>
    <col min="8450" max="8450" width="19.6328125" style="149" customWidth="1"/>
    <col min="8451" max="8451" width="5.90625" style="149" bestFit="1" customWidth="1"/>
    <col min="8452" max="8452" width="8" style="149" customWidth="1"/>
    <col min="8453" max="8453" width="12" style="149" customWidth="1"/>
    <col min="8454" max="8454" width="4.90625" style="149" customWidth="1"/>
    <col min="8455" max="8455" width="6.90625" style="149" customWidth="1"/>
    <col min="8456" max="8464" width="10.08984375" style="149" customWidth="1"/>
    <col min="8465" max="8466" width="7.6328125" style="149" customWidth="1"/>
    <col min="8467" max="8467" width="7.36328125" style="149" bestFit="1" customWidth="1"/>
    <col min="8468" max="8468" width="15.36328125" style="149" customWidth="1"/>
    <col min="8469" max="8469" width="4.453125" style="149" customWidth="1"/>
    <col min="8470" max="8470" width="5.08984375" style="149" bestFit="1" customWidth="1"/>
    <col min="8471" max="8471" width="9" style="149"/>
    <col min="8472" max="8472" width="5.453125" style="149" bestFit="1" customWidth="1"/>
    <col min="8473" max="8475" width="5.08984375" style="149" bestFit="1" customWidth="1"/>
    <col min="8476" max="8476" width="7.36328125" style="149" bestFit="1" customWidth="1"/>
    <col min="8477" max="8479" width="5.08984375" style="149" bestFit="1" customWidth="1"/>
    <col min="8480" max="8480" width="4" style="149" bestFit="1" customWidth="1"/>
    <col min="8481" max="8486" width="5.08984375" style="149" bestFit="1" customWidth="1"/>
    <col min="8487" max="8704" width="9" style="149"/>
    <col min="8705" max="8705" width="3.08984375" style="149" customWidth="1"/>
    <col min="8706" max="8706" width="19.6328125" style="149" customWidth="1"/>
    <col min="8707" max="8707" width="5.90625" style="149" bestFit="1" customWidth="1"/>
    <col min="8708" max="8708" width="8" style="149" customWidth="1"/>
    <col min="8709" max="8709" width="12" style="149" customWidth="1"/>
    <col min="8710" max="8710" width="4.90625" style="149" customWidth="1"/>
    <col min="8711" max="8711" width="6.90625" style="149" customWidth="1"/>
    <col min="8712" max="8720" width="10.08984375" style="149" customWidth="1"/>
    <col min="8721" max="8722" width="7.6328125" style="149" customWidth="1"/>
    <col min="8723" max="8723" width="7.36328125" style="149" bestFit="1" customWidth="1"/>
    <col min="8724" max="8724" width="15.36328125" style="149" customWidth="1"/>
    <col min="8725" max="8725" width="4.453125" style="149" customWidth="1"/>
    <col min="8726" max="8726" width="5.08984375" style="149" bestFit="1" customWidth="1"/>
    <col min="8727" max="8727" width="9" style="149"/>
    <col min="8728" max="8728" width="5.453125" style="149" bestFit="1" customWidth="1"/>
    <col min="8729" max="8731" width="5.08984375" style="149" bestFit="1" customWidth="1"/>
    <col min="8732" max="8732" width="7.36328125" style="149" bestFit="1" customWidth="1"/>
    <col min="8733" max="8735" width="5.08984375" style="149" bestFit="1" customWidth="1"/>
    <col min="8736" max="8736" width="4" style="149" bestFit="1" customWidth="1"/>
    <col min="8737" max="8742" width="5.08984375" style="149" bestFit="1" customWidth="1"/>
    <col min="8743" max="8960" width="9" style="149"/>
    <col min="8961" max="8961" width="3.08984375" style="149" customWidth="1"/>
    <col min="8962" max="8962" width="19.6328125" style="149" customWidth="1"/>
    <col min="8963" max="8963" width="5.90625" style="149" bestFit="1" customWidth="1"/>
    <col min="8964" max="8964" width="8" style="149" customWidth="1"/>
    <col min="8965" max="8965" width="12" style="149" customWidth="1"/>
    <col min="8966" max="8966" width="4.90625" style="149" customWidth="1"/>
    <col min="8967" max="8967" width="6.90625" style="149" customWidth="1"/>
    <col min="8968" max="8976" width="10.08984375" style="149" customWidth="1"/>
    <col min="8977" max="8978" width="7.6328125" style="149" customWidth="1"/>
    <col min="8979" max="8979" width="7.36328125" style="149" bestFit="1" customWidth="1"/>
    <col min="8980" max="8980" width="15.36328125" style="149" customWidth="1"/>
    <col min="8981" max="8981" width="4.453125" style="149" customWidth="1"/>
    <col min="8982" max="8982" width="5.08984375" style="149" bestFit="1" customWidth="1"/>
    <col min="8983" max="8983" width="9" style="149"/>
    <col min="8984" max="8984" width="5.453125" style="149" bestFit="1" customWidth="1"/>
    <col min="8985" max="8987" width="5.08984375" style="149" bestFit="1" customWidth="1"/>
    <col min="8988" max="8988" width="7.36328125" style="149" bestFit="1" customWidth="1"/>
    <col min="8989" max="8991" width="5.08984375" style="149" bestFit="1" customWidth="1"/>
    <col min="8992" max="8992" width="4" style="149" bestFit="1" customWidth="1"/>
    <col min="8993" max="8998" width="5.08984375" style="149" bestFit="1" customWidth="1"/>
    <col min="8999" max="9216" width="9" style="149"/>
    <col min="9217" max="9217" width="3.08984375" style="149" customWidth="1"/>
    <col min="9218" max="9218" width="19.6328125" style="149" customWidth="1"/>
    <col min="9219" max="9219" width="5.90625" style="149" bestFit="1" customWidth="1"/>
    <col min="9220" max="9220" width="8" style="149" customWidth="1"/>
    <col min="9221" max="9221" width="12" style="149" customWidth="1"/>
    <col min="9222" max="9222" width="4.90625" style="149" customWidth="1"/>
    <col min="9223" max="9223" width="6.90625" style="149" customWidth="1"/>
    <col min="9224" max="9232" width="10.08984375" style="149" customWidth="1"/>
    <col min="9233" max="9234" width="7.6328125" style="149" customWidth="1"/>
    <col min="9235" max="9235" width="7.36328125" style="149" bestFit="1" customWidth="1"/>
    <col min="9236" max="9236" width="15.36328125" style="149" customWidth="1"/>
    <col min="9237" max="9237" width="4.453125" style="149" customWidth="1"/>
    <col min="9238" max="9238" width="5.08984375" style="149" bestFit="1" customWidth="1"/>
    <col min="9239" max="9239" width="9" style="149"/>
    <col min="9240" max="9240" width="5.453125" style="149" bestFit="1" customWidth="1"/>
    <col min="9241" max="9243" width="5.08984375" style="149" bestFit="1" customWidth="1"/>
    <col min="9244" max="9244" width="7.36328125" style="149" bestFit="1" customWidth="1"/>
    <col min="9245" max="9247" width="5.08984375" style="149" bestFit="1" customWidth="1"/>
    <col min="9248" max="9248" width="4" style="149" bestFit="1" customWidth="1"/>
    <col min="9249" max="9254" width="5.08984375" style="149" bestFit="1" customWidth="1"/>
    <col min="9255" max="9472" width="9" style="149"/>
    <col min="9473" max="9473" width="3.08984375" style="149" customWidth="1"/>
    <col min="9474" max="9474" width="19.6328125" style="149" customWidth="1"/>
    <col min="9475" max="9475" width="5.90625" style="149" bestFit="1" customWidth="1"/>
    <col min="9476" max="9476" width="8" style="149" customWidth="1"/>
    <col min="9477" max="9477" width="12" style="149" customWidth="1"/>
    <col min="9478" max="9478" width="4.90625" style="149" customWidth="1"/>
    <col min="9479" max="9479" width="6.90625" style="149" customWidth="1"/>
    <col min="9480" max="9488" width="10.08984375" style="149" customWidth="1"/>
    <col min="9489" max="9490" width="7.6328125" style="149" customWidth="1"/>
    <col min="9491" max="9491" width="7.36328125" style="149" bestFit="1" customWidth="1"/>
    <col min="9492" max="9492" width="15.36328125" style="149" customWidth="1"/>
    <col min="9493" max="9493" width="4.453125" style="149" customWidth="1"/>
    <col min="9494" max="9494" width="5.08984375" style="149" bestFit="1" customWidth="1"/>
    <col min="9495" max="9495" width="9" style="149"/>
    <col min="9496" max="9496" width="5.453125" style="149" bestFit="1" customWidth="1"/>
    <col min="9497" max="9499" width="5.08984375" style="149" bestFit="1" customWidth="1"/>
    <col min="9500" max="9500" width="7.36328125" style="149" bestFit="1" customWidth="1"/>
    <col min="9501" max="9503" width="5.08984375" style="149" bestFit="1" customWidth="1"/>
    <col min="9504" max="9504" width="4" style="149" bestFit="1" customWidth="1"/>
    <col min="9505" max="9510" width="5.08984375" style="149" bestFit="1" customWidth="1"/>
    <col min="9511" max="9728" width="9" style="149"/>
    <col min="9729" max="9729" width="3.08984375" style="149" customWidth="1"/>
    <col min="9730" max="9730" width="19.6328125" style="149" customWidth="1"/>
    <col min="9731" max="9731" width="5.90625" style="149" bestFit="1" customWidth="1"/>
    <col min="9732" max="9732" width="8" style="149" customWidth="1"/>
    <col min="9733" max="9733" width="12" style="149" customWidth="1"/>
    <col min="9734" max="9734" width="4.90625" style="149" customWidth="1"/>
    <col min="9735" max="9735" width="6.90625" style="149" customWidth="1"/>
    <col min="9736" max="9744" width="10.08984375" style="149" customWidth="1"/>
    <col min="9745" max="9746" width="7.6328125" style="149" customWidth="1"/>
    <col min="9747" max="9747" width="7.36328125" style="149" bestFit="1" customWidth="1"/>
    <col min="9748" max="9748" width="15.36328125" style="149" customWidth="1"/>
    <col min="9749" max="9749" width="4.453125" style="149" customWidth="1"/>
    <col min="9750" max="9750" width="5.08984375" style="149" bestFit="1" customWidth="1"/>
    <col min="9751" max="9751" width="9" style="149"/>
    <col min="9752" max="9752" width="5.453125" style="149" bestFit="1" customWidth="1"/>
    <col min="9753" max="9755" width="5.08984375" style="149" bestFit="1" customWidth="1"/>
    <col min="9756" max="9756" width="7.36328125" style="149" bestFit="1" customWidth="1"/>
    <col min="9757" max="9759" width="5.08984375" style="149" bestFit="1" customWidth="1"/>
    <col min="9760" max="9760" width="4" style="149" bestFit="1" customWidth="1"/>
    <col min="9761" max="9766" width="5.08984375" style="149" bestFit="1" customWidth="1"/>
    <col min="9767" max="9984" width="9" style="149"/>
    <col min="9985" max="9985" width="3.08984375" style="149" customWidth="1"/>
    <col min="9986" max="9986" width="19.6328125" style="149" customWidth="1"/>
    <col min="9987" max="9987" width="5.90625" style="149" bestFit="1" customWidth="1"/>
    <col min="9988" max="9988" width="8" style="149" customWidth="1"/>
    <col min="9989" max="9989" width="12" style="149" customWidth="1"/>
    <col min="9990" max="9990" width="4.90625" style="149" customWidth="1"/>
    <col min="9991" max="9991" width="6.90625" style="149" customWidth="1"/>
    <col min="9992" max="10000" width="10.08984375" style="149" customWidth="1"/>
    <col min="10001" max="10002" width="7.6328125" style="149" customWidth="1"/>
    <col min="10003" max="10003" width="7.36328125" style="149" bestFit="1" customWidth="1"/>
    <col min="10004" max="10004" width="15.36328125" style="149" customWidth="1"/>
    <col min="10005" max="10005" width="4.453125" style="149" customWidth="1"/>
    <col min="10006" max="10006" width="5.08984375" style="149" bestFit="1" customWidth="1"/>
    <col min="10007" max="10007" width="9" style="149"/>
    <col min="10008" max="10008" width="5.453125" style="149" bestFit="1" customWidth="1"/>
    <col min="10009" max="10011" width="5.08984375" style="149" bestFit="1" customWidth="1"/>
    <col min="10012" max="10012" width="7.36328125" style="149" bestFit="1" customWidth="1"/>
    <col min="10013" max="10015" width="5.08984375" style="149" bestFit="1" customWidth="1"/>
    <col min="10016" max="10016" width="4" style="149" bestFit="1" customWidth="1"/>
    <col min="10017" max="10022" width="5.08984375" style="149" bestFit="1" customWidth="1"/>
    <col min="10023" max="10240" width="9" style="149"/>
    <col min="10241" max="10241" width="3.08984375" style="149" customWidth="1"/>
    <col min="10242" max="10242" width="19.6328125" style="149" customWidth="1"/>
    <col min="10243" max="10243" width="5.90625" style="149" bestFit="1" customWidth="1"/>
    <col min="10244" max="10244" width="8" style="149" customWidth="1"/>
    <col min="10245" max="10245" width="12" style="149" customWidth="1"/>
    <col min="10246" max="10246" width="4.90625" style="149" customWidth="1"/>
    <col min="10247" max="10247" width="6.90625" style="149" customWidth="1"/>
    <col min="10248" max="10256" width="10.08984375" style="149" customWidth="1"/>
    <col min="10257" max="10258" width="7.6328125" style="149" customWidth="1"/>
    <col min="10259" max="10259" width="7.36328125" style="149" bestFit="1" customWidth="1"/>
    <col min="10260" max="10260" width="15.36328125" style="149" customWidth="1"/>
    <col min="10261" max="10261" width="4.453125" style="149" customWidth="1"/>
    <col min="10262" max="10262" width="5.08984375" style="149" bestFit="1" customWidth="1"/>
    <col min="10263" max="10263" width="9" style="149"/>
    <col min="10264" max="10264" width="5.453125" style="149" bestFit="1" customWidth="1"/>
    <col min="10265" max="10267" width="5.08984375" style="149" bestFit="1" customWidth="1"/>
    <col min="10268" max="10268" width="7.36328125" style="149" bestFit="1" customWidth="1"/>
    <col min="10269" max="10271" width="5.08984375" style="149" bestFit="1" customWidth="1"/>
    <col min="10272" max="10272" width="4" style="149" bestFit="1" customWidth="1"/>
    <col min="10273" max="10278" width="5.08984375" style="149" bestFit="1" customWidth="1"/>
    <col min="10279" max="10496" width="9" style="149"/>
    <col min="10497" max="10497" width="3.08984375" style="149" customWidth="1"/>
    <col min="10498" max="10498" width="19.6328125" style="149" customWidth="1"/>
    <col min="10499" max="10499" width="5.90625" style="149" bestFit="1" customWidth="1"/>
    <col min="10500" max="10500" width="8" style="149" customWidth="1"/>
    <col min="10501" max="10501" width="12" style="149" customWidth="1"/>
    <col min="10502" max="10502" width="4.90625" style="149" customWidth="1"/>
    <col min="10503" max="10503" width="6.90625" style="149" customWidth="1"/>
    <col min="10504" max="10512" width="10.08984375" style="149" customWidth="1"/>
    <col min="10513" max="10514" width="7.6328125" style="149" customWidth="1"/>
    <col min="10515" max="10515" width="7.36328125" style="149" bestFit="1" customWidth="1"/>
    <col min="10516" max="10516" width="15.36328125" style="149" customWidth="1"/>
    <col min="10517" max="10517" width="4.453125" style="149" customWidth="1"/>
    <col min="10518" max="10518" width="5.08984375" style="149" bestFit="1" customWidth="1"/>
    <col min="10519" max="10519" width="9" style="149"/>
    <col min="10520" max="10520" width="5.453125" style="149" bestFit="1" customWidth="1"/>
    <col min="10521" max="10523" width="5.08984375" style="149" bestFit="1" customWidth="1"/>
    <col min="10524" max="10524" width="7.36328125" style="149" bestFit="1" customWidth="1"/>
    <col min="10525" max="10527" width="5.08984375" style="149" bestFit="1" customWidth="1"/>
    <col min="10528" max="10528" width="4" style="149" bestFit="1" customWidth="1"/>
    <col min="10529" max="10534" width="5.08984375" style="149" bestFit="1" customWidth="1"/>
    <col min="10535" max="10752" width="9" style="149"/>
    <col min="10753" max="10753" width="3.08984375" style="149" customWidth="1"/>
    <col min="10754" max="10754" width="19.6328125" style="149" customWidth="1"/>
    <col min="10755" max="10755" width="5.90625" style="149" bestFit="1" customWidth="1"/>
    <col min="10756" max="10756" width="8" style="149" customWidth="1"/>
    <col min="10757" max="10757" width="12" style="149" customWidth="1"/>
    <col min="10758" max="10758" width="4.90625" style="149" customWidth="1"/>
    <col min="10759" max="10759" width="6.90625" style="149" customWidth="1"/>
    <col min="10760" max="10768" width="10.08984375" style="149" customWidth="1"/>
    <col min="10769" max="10770" width="7.6328125" style="149" customWidth="1"/>
    <col min="10771" max="10771" width="7.36328125" style="149" bestFit="1" customWidth="1"/>
    <col min="10772" max="10772" width="15.36328125" style="149" customWidth="1"/>
    <col min="10773" max="10773" width="4.453125" style="149" customWidth="1"/>
    <col min="10774" max="10774" width="5.08984375" style="149" bestFit="1" customWidth="1"/>
    <col min="10775" max="10775" width="9" style="149"/>
    <col min="10776" max="10776" width="5.453125" style="149" bestFit="1" customWidth="1"/>
    <col min="10777" max="10779" width="5.08984375" style="149" bestFit="1" customWidth="1"/>
    <col min="10780" max="10780" width="7.36328125" style="149" bestFit="1" customWidth="1"/>
    <col min="10781" max="10783" width="5.08984375" style="149" bestFit="1" customWidth="1"/>
    <col min="10784" max="10784" width="4" style="149" bestFit="1" customWidth="1"/>
    <col min="10785" max="10790" width="5.08984375" style="149" bestFit="1" customWidth="1"/>
    <col min="10791" max="11008" width="9" style="149"/>
    <col min="11009" max="11009" width="3.08984375" style="149" customWidth="1"/>
    <col min="11010" max="11010" width="19.6328125" style="149" customWidth="1"/>
    <col min="11011" max="11011" width="5.90625" style="149" bestFit="1" customWidth="1"/>
    <col min="11012" max="11012" width="8" style="149" customWidth="1"/>
    <col min="11013" max="11013" width="12" style="149" customWidth="1"/>
    <col min="11014" max="11014" width="4.90625" style="149" customWidth="1"/>
    <col min="11015" max="11015" width="6.90625" style="149" customWidth="1"/>
    <col min="11016" max="11024" width="10.08984375" style="149" customWidth="1"/>
    <col min="11025" max="11026" width="7.6328125" style="149" customWidth="1"/>
    <col min="11027" max="11027" width="7.36328125" style="149" bestFit="1" customWidth="1"/>
    <col min="11028" max="11028" width="15.36328125" style="149" customWidth="1"/>
    <col min="11029" max="11029" width="4.453125" style="149" customWidth="1"/>
    <col min="11030" max="11030" width="5.08984375" style="149" bestFit="1" customWidth="1"/>
    <col min="11031" max="11031" width="9" style="149"/>
    <col min="11032" max="11032" width="5.453125" style="149" bestFit="1" customWidth="1"/>
    <col min="11033" max="11035" width="5.08984375" style="149" bestFit="1" customWidth="1"/>
    <col min="11036" max="11036" width="7.36328125" style="149" bestFit="1" customWidth="1"/>
    <col min="11037" max="11039" width="5.08984375" style="149" bestFit="1" customWidth="1"/>
    <col min="11040" max="11040" width="4" style="149" bestFit="1" customWidth="1"/>
    <col min="11041" max="11046" width="5.08984375" style="149" bestFit="1" customWidth="1"/>
    <col min="11047" max="11264" width="9" style="149"/>
    <col min="11265" max="11265" width="3.08984375" style="149" customWidth="1"/>
    <col min="11266" max="11266" width="19.6328125" style="149" customWidth="1"/>
    <col min="11267" max="11267" width="5.90625" style="149" bestFit="1" customWidth="1"/>
    <col min="11268" max="11268" width="8" style="149" customWidth="1"/>
    <col min="11269" max="11269" width="12" style="149" customWidth="1"/>
    <col min="11270" max="11270" width="4.90625" style="149" customWidth="1"/>
    <col min="11271" max="11271" width="6.90625" style="149" customWidth="1"/>
    <col min="11272" max="11280" width="10.08984375" style="149" customWidth="1"/>
    <col min="11281" max="11282" width="7.6328125" style="149" customWidth="1"/>
    <col min="11283" max="11283" width="7.36328125" style="149" bestFit="1" customWidth="1"/>
    <col min="11284" max="11284" width="15.36328125" style="149" customWidth="1"/>
    <col min="11285" max="11285" width="4.453125" style="149" customWidth="1"/>
    <col min="11286" max="11286" width="5.08984375" style="149" bestFit="1" customWidth="1"/>
    <col min="11287" max="11287" width="9" style="149"/>
    <col min="11288" max="11288" width="5.453125" style="149" bestFit="1" customWidth="1"/>
    <col min="11289" max="11291" width="5.08984375" style="149" bestFit="1" customWidth="1"/>
    <col min="11292" max="11292" width="7.36328125" style="149" bestFit="1" customWidth="1"/>
    <col min="11293" max="11295" width="5.08984375" style="149" bestFit="1" customWidth="1"/>
    <col min="11296" max="11296" width="4" style="149" bestFit="1" customWidth="1"/>
    <col min="11297" max="11302" width="5.08984375" style="149" bestFit="1" customWidth="1"/>
    <col min="11303" max="11520" width="9" style="149"/>
    <col min="11521" max="11521" width="3.08984375" style="149" customWidth="1"/>
    <col min="11522" max="11522" width="19.6328125" style="149" customWidth="1"/>
    <col min="11523" max="11523" width="5.90625" style="149" bestFit="1" customWidth="1"/>
    <col min="11524" max="11524" width="8" style="149" customWidth="1"/>
    <col min="11525" max="11525" width="12" style="149" customWidth="1"/>
    <col min="11526" max="11526" width="4.90625" style="149" customWidth="1"/>
    <col min="11527" max="11527" width="6.90625" style="149" customWidth="1"/>
    <col min="11528" max="11536" width="10.08984375" style="149" customWidth="1"/>
    <col min="11537" max="11538" width="7.6328125" style="149" customWidth="1"/>
    <col min="11539" max="11539" width="7.36328125" style="149" bestFit="1" customWidth="1"/>
    <col min="11540" max="11540" width="15.36328125" style="149" customWidth="1"/>
    <col min="11541" max="11541" width="4.453125" style="149" customWidth="1"/>
    <col min="11542" max="11542" width="5.08984375" style="149" bestFit="1" customWidth="1"/>
    <col min="11543" max="11543" width="9" style="149"/>
    <col min="11544" max="11544" width="5.453125" style="149" bestFit="1" customWidth="1"/>
    <col min="11545" max="11547" width="5.08984375" style="149" bestFit="1" customWidth="1"/>
    <col min="11548" max="11548" width="7.36328125" style="149" bestFit="1" customWidth="1"/>
    <col min="11549" max="11551" width="5.08984375" style="149" bestFit="1" customWidth="1"/>
    <col min="11552" max="11552" width="4" style="149" bestFit="1" customWidth="1"/>
    <col min="11553" max="11558" width="5.08984375" style="149" bestFit="1" customWidth="1"/>
    <col min="11559" max="11776" width="9" style="149"/>
    <col min="11777" max="11777" width="3.08984375" style="149" customWidth="1"/>
    <col min="11778" max="11778" width="19.6328125" style="149" customWidth="1"/>
    <col min="11779" max="11779" width="5.90625" style="149" bestFit="1" customWidth="1"/>
    <col min="11780" max="11780" width="8" style="149" customWidth="1"/>
    <col min="11781" max="11781" width="12" style="149" customWidth="1"/>
    <col min="11782" max="11782" width="4.90625" style="149" customWidth="1"/>
    <col min="11783" max="11783" width="6.90625" style="149" customWidth="1"/>
    <col min="11784" max="11792" width="10.08984375" style="149" customWidth="1"/>
    <col min="11793" max="11794" width="7.6328125" style="149" customWidth="1"/>
    <col min="11795" max="11795" width="7.36328125" style="149" bestFit="1" customWidth="1"/>
    <col min="11796" max="11796" width="15.36328125" style="149" customWidth="1"/>
    <col min="11797" max="11797" width="4.453125" style="149" customWidth="1"/>
    <col min="11798" max="11798" width="5.08984375" style="149" bestFit="1" customWidth="1"/>
    <col min="11799" max="11799" width="9" style="149"/>
    <col min="11800" max="11800" width="5.453125" style="149" bestFit="1" customWidth="1"/>
    <col min="11801" max="11803" width="5.08984375" style="149" bestFit="1" customWidth="1"/>
    <col min="11804" max="11804" width="7.36328125" style="149" bestFit="1" customWidth="1"/>
    <col min="11805" max="11807" width="5.08984375" style="149" bestFit="1" customWidth="1"/>
    <col min="11808" max="11808" width="4" style="149" bestFit="1" customWidth="1"/>
    <col min="11809" max="11814" width="5.08984375" style="149" bestFit="1" customWidth="1"/>
    <col min="11815" max="12032" width="9" style="149"/>
    <col min="12033" max="12033" width="3.08984375" style="149" customWidth="1"/>
    <col min="12034" max="12034" width="19.6328125" style="149" customWidth="1"/>
    <col min="12035" max="12035" width="5.90625" style="149" bestFit="1" customWidth="1"/>
    <col min="12036" max="12036" width="8" style="149" customWidth="1"/>
    <col min="12037" max="12037" width="12" style="149" customWidth="1"/>
    <col min="12038" max="12038" width="4.90625" style="149" customWidth="1"/>
    <col min="12039" max="12039" width="6.90625" style="149" customWidth="1"/>
    <col min="12040" max="12048" width="10.08984375" style="149" customWidth="1"/>
    <col min="12049" max="12050" width="7.6328125" style="149" customWidth="1"/>
    <col min="12051" max="12051" width="7.36328125" style="149" bestFit="1" customWidth="1"/>
    <col min="12052" max="12052" width="15.36328125" style="149" customWidth="1"/>
    <col min="12053" max="12053" width="4.453125" style="149" customWidth="1"/>
    <col min="12054" max="12054" width="5.08984375" style="149" bestFit="1" customWidth="1"/>
    <col min="12055" max="12055" width="9" style="149"/>
    <col min="12056" max="12056" width="5.453125" style="149" bestFit="1" customWidth="1"/>
    <col min="12057" max="12059" width="5.08984375" style="149" bestFit="1" customWidth="1"/>
    <col min="12060" max="12060" width="7.36328125" style="149" bestFit="1" customWidth="1"/>
    <col min="12061" max="12063" width="5.08984375" style="149" bestFit="1" customWidth="1"/>
    <col min="12064" max="12064" width="4" style="149" bestFit="1" customWidth="1"/>
    <col min="12065" max="12070" width="5.08984375" style="149" bestFit="1" customWidth="1"/>
    <col min="12071" max="12288" width="9" style="149"/>
    <col min="12289" max="12289" width="3.08984375" style="149" customWidth="1"/>
    <col min="12290" max="12290" width="19.6328125" style="149" customWidth="1"/>
    <col min="12291" max="12291" width="5.90625" style="149" bestFit="1" customWidth="1"/>
    <col min="12292" max="12292" width="8" style="149" customWidth="1"/>
    <col min="12293" max="12293" width="12" style="149" customWidth="1"/>
    <col min="12294" max="12294" width="4.90625" style="149" customWidth="1"/>
    <col min="12295" max="12295" width="6.90625" style="149" customWidth="1"/>
    <col min="12296" max="12304" width="10.08984375" style="149" customWidth="1"/>
    <col min="12305" max="12306" width="7.6328125" style="149" customWidth="1"/>
    <col min="12307" max="12307" width="7.36328125" style="149" bestFit="1" customWidth="1"/>
    <col min="12308" max="12308" width="15.36328125" style="149" customWidth="1"/>
    <col min="12309" max="12309" width="4.453125" style="149" customWidth="1"/>
    <col min="12310" max="12310" width="5.08984375" style="149" bestFit="1" customWidth="1"/>
    <col min="12311" max="12311" width="9" style="149"/>
    <col min="12312" max="12312" width="5.453125" style="149" bestFit="1" customWidth="1"/>
    <col min="12313" max="12315" width="5.08984375" style="149" bestFit="1" customWidth="1"/>
    <col min="12316" max="12316" width="7.36328125" style="149" bestFit="1" customWidth="1"/>
    <col min="12317" max="12319" width="5.08984375" style="149" bestFit="1" customWidth="1"/>
    <col min="12320" max="12320" width="4" style="149" bestFit="1" customWidth="1"/>
    <col min="12321" max="12326" width="5.08984375" style="149" bestFit="1" customWidth="1"/>
    <col min="12327" max="12544" width="9" style="149"/>
    <col min="12545" max="12545" width="3.08984375" style="149" customWidth="1"/>
    <col min="12546" max="12546" width="19.6328125" style="149" customWidth="1"/>
    <col min="12547" max="12547" width="5.90625" style="149" bestFit="1" customWidth="1"/>
    <col min="12548" max="12548" width="8" style="149" customWidth="1"/>
    <col min="12549" max="12549" width="12" style="149" customWidth="1"/>
    <col min="12550" max="12550" width="4.90625" style="149" customWidth="1"/>
    <col min="12551" max="12551" width="6.90625" style="149" customWidth="1"/>
    <col min="12552" max="12560" width="10.08984375" style="149" customWidth="1"/>
    <col min="12561" max="12562" width="7.6328125" style="149" customWidth="1"/>
    <col min="12563" max="12563" width="7.36328125" style="149" bestFit="1" customWidth="1"/>
    <col min="12564" max="12564" width="15.36328125" style="149" customWidth="1"/>
    <col min="12565" max="12565" width="4.453125" style="149" customWidth="1"/>
    <col min="12566" max="12566" width="5.08984375" style="149" bestFit="1" customWidth="1"/>
    <col min="12567" max="12567" width="9" style="149"/>
    <col min="12568" max="12568" width="5.453125" style="149" bestFit="1" customWidth="1"/>
    <col min="12569" max="12571" width="5.08984375" style="149" bestFit="1" customWidth="1"/>
    <col min="12572" max="12572" width="7.36328125" style="149" bestFit="1" customWidth="1"/>
    <col min="12573" max="12575" width="5.08984375" style="149" bestFit="1" customWidth="1"/>
    <col min="12576" max="12576" width="4" style="149" bestFit="1" customWidth="1"/>
    <col min="12577" max="12582" width="5.08984375" style="149" bestFit="1" customWidth="1"/>
    <col min="12583" max="12800" width="9" style="149"/>
    <col min="12801" max="12801" width="3.08984375" style="149" customWidth="1"/>
    <col min="12802" max="12802" width="19.6328125" style="149" customWidth="1"/>
    <col min="12803" max="12803" width="5.90625" style="149" bestFit="1" customWidth="1"/>
    <col min="12804" max="12804" width="8" style="149" customWidth="1"/>
    <col min="12805" max="12805" width="12" style="149" customWidth="1"/>
    <col min="12806" max="12806" width="4.90625" style="149" customWidth="1"/>
    <col min="12807" max="12807" width="6.90625" style="149" customWidth="1"/>
    <col min="12808" max="12816" width="10.08984375" style="149" customWidth="1"/>
    <col min="12817" max="12818" width="7.6328125" style="149" customWidth="1"/>
    <col min="12819" max="12819" width="7.36328125" style="149" bestFit="1" customWidth="1"/>
    <col min="12820" max="12820" width="15.36328125" style="149" customWidth="1"/>
    <col min="12821" max="12821" width="4.453125" style="149" customWidth="1"/>
    <col min="12822" max="12822" width="5.08984375" style="149" bestFit="1" customWidth="1"/>
    <col min="12823" max="12823" width="9" style="149"/>
    <col min="12824" max="12824" width="5.453125" style="149" bestFit="1" customWidth="1"/>
    <col min="12825" max="12827" width="5.08984375" style="149" bestFit="1" customWidth="1"/>
    <col min="12828" max="12828" width="7.36328125" style="149" bestFit="1" customWidth="1"/>
    <col min="12829" max="12831" width="5.08984375" style="149" bestFit="1" customWidth="1"/>
    <col min="12832" max="12832" width="4" style="149" bestFit="1" customWidth="1"/>
    <col min="12833" max="12838" width="5.08984375" style="149" bestFit="1" customWidth="1"/>
    <col min="12839" max="13056" width="9" style="149"/>
    <col min="13057" max="13057" width="3.08984375" style="149" customWidth="1"/>
    <col min="13058" max="13058" width="19.6328125" style="149" customWidth="1"/>
    <col min="13059" max="13059" width="5.90625" style="149" bestFit="1" customWidth="1"/>
    <col min="13060" max="13060" width="8" style="149" customWidth="1"/>
    <col min="13061" max="13061" width="12" style="149" customWidth="1"/>
    <col min="13062" max="13062" width="4.90625" style="149" customWidth="1"/>
    <col min="13063" max="13063" width="6.90625" style="149" customWidth="1"/>
    <col min="13064" max="13072" width="10.08984375" style="149" customWidth="1"/>
    <col min="13073" max="13074" width="7.6328125" style="149" customWidth="1"/>
    <col min="13075" max="13075" width="7.36328125" style="149" bestFit="1" customWidth="1"/>
    <col min="13076" max="13076" width="15.36328125" style="149" customWidth="1"/>
    <col min="13077" max="13077" width="4.453125" style="149" customWidth="1"/>
    <col min="13078" max="13078" width="5.08984375" style="149" bestFit="1" customWidth="1"/>
    <col min="13079" max="13079" width="9" style="149"/>
    <col min="13080" max="13080" width="5.453125" style="149" bestFit="1" customWidth="1"/>
    <col min="13081" max="13083" width="5.08984375" style="149" bestFit="1" customWidth="1"/>
    <col min="13084" max="13084" width="7.36328125" style="149" bestFit="1" customWidth="1"/>
    <col min="13085" max="13087" width="5.08984375" style="149" bestFit="1" customWidth="1"/>
    <col min="13088" max="13088" width="4" style="149" bestFit="1" customWidth="1"/>
    <col min="13089" max="13094" width="5.08984375" style="149" bestFit="1" customWidth="1"/>
    <col min="13095" max="13312" width="9" style="149"/>
    <col min="13313" max="13313" width="3.08984375" style="149" customWidth="1"/>
    <col min="13314" max="13314" width="19.6328125" style="149" customWidth="1"/>
    <col min="13315" max="13315" width="5.90625" style="149" bestFit="1" customWidth="1"/>
    <col min="13316" max="13316" width="8" style="149" customWidth="1"/>
    <col min="13317" max="13317" width="12" style="149" customWidth="1"/>
    <col min="13318" max="13318" width="4.90625" style="149" customWidth="1"/>
    <col min="13319" max="13319" width="6.90625" style="149" customWidth="1"/>
    <col min="13320" max="13328" width="10.08984375" style="149" customWidth="1"/>
    <col min="13329" max="13330" width="7.6328125" style="149" customWidth="1"/>
    <col min="13331" max="13331" width="7.36328125" style="149" bestFit="1" customWidth="1"/>
    <col min="13332" max="13332" width="15.36328125" style="149" customWidth="1"/>
    <col min="13333" max="13333" width="4.453125" style="149" customWidth="1"/>
    <col min="13334" max="13334" width="5.08984375" style="149" bestFit="1" customWidth="1"/>
    <col min="13335" max="13335" width="9" style="149"/>
    <col min="13336" max="13336" width="5.453125" style="149" bestFit="1" customWidth="1"/>
    <col min="13337" max="13339" width="5.08984375" style="149" bestFit="1" customWidth="1"/>
    <col min="13340" max="13340" width="7.36328125" style="149" bestFit="1" customWidth="1"/>
    <col min="13341" max="13343" width="5.08984375" style="149" bestFit="1" customWidth="1"/>
    <col min="13344" max="13344" width="4" style="149" bestFit="1" customWidth="1"/>
    <col min="13345" max="13350" width="5.08984375" style="149" bestFit="1" customWidth="1"/>
    <col min="13351" max="13568" width="9" style="149"/>
    <col min="13569" max="13569" width="3.08984375" style="149" customWidth="1"/>
    <col min="13570" max="13570" width="19.6328125" style="149" customWidth="1"/>
    <col min="13571" max="13571" width="5.90625" style="149" bestFit="1" customWidth="1"/>
    <col min="13572" max="13572" width="8" style="149" customWidth="1"/>
    <col min="13573" max="13573" width="12" style="149" customWidth="1"/>
    <col min="13574" max="13574" width="4.90625" style="149" customWidth="1"/>
    <col min="13575" max="13575" width="6.90625" style="149" customWidth="1"/>
    <col min="13576" max="13584" width="10.08984375" style="149" customWidth="1"/>
    <col min="13585" max="13586" width="7.6328125" style="149" customWidth="1"/>
    <col min="13587" max="13587" width="7.36328125" style="149" bestFit="1" customWidth="1"/>
    <col min="13588" max="13588" width="15.36328125" style="149" customWidth="1"/>
    <col min="13589" max="13589" width="4.453125" style="149" customWidth="1"/>
    <col min="13590" max="13590" width="5.08984375" style="149" bestFit="1" customWidth="1"/>
    <col min="13591" max="13591" width="9" style="149"/>
    <col min="13592" max="13592" width="5.453125" style="149" bestFit="1" customWidth="1"/>
    <col min="13593" max="13595" width="5.08984375" style="149" bestFit="1" customWidth="1"/>
    <col min="13596" max="13596" width="7.36328125" style="149" bestFit="1" customWidth="1"/>
    <col min="13597" max="13599" width="5.08984375" style="149" bestFit="1" customWidth="1"/>
    <col min="13600" max="13600" width="4" style="149" bestFit="1" customWidth="1"/>
    <col min="13601" max="13606" width="5.08984375" style="149" bestFit="1" customWidth="1"/>
    <col min="13607" max="13824" width="9" style="149"/>
    <col min="13825" max="13825" width="3.08984375" style="149" customWidth="1"/>
    <col min="13826" max="13826" width="19.6328125" style="149" customWidth="1"/>
    <col min="13827" max="13827" width="5.90625" style="149" bestFit="1" customWidth="1"/>
    <col min="13828" max="13828" width="8" style="149" customWidth="1"/>
    <col min="13829" max="13829" width="12" style="149" customWidth="1"/>
    <col min="13830" max="13830" width="4.90625" style="149" customWidth="1"/>
    <col min="13831" max="13831" width="6.90625" style="149" customWidth="1"/>
    <col min="13832" max="13840" width="10.08984375" style="149" customWidth="1"/>
    <col min="13841" max="13842" width="7.6328125" style="149" customWidth="1"/>
    <col min="13843" max="13843" width="7.36328125" style="149" bestFit="1" customWidth="1"/>
    <col min="13844" max="13844" width="15.36328125" style="149" customWidth="1"/>
    <col min="13845" max="13845" width="4.453125" style="149" customWidth="1"/>
    <col min="13846" max="13846" width="5.08984375" style="149" bestFit="1" customWidth="1"/>
    <col min="13847" max="13847" width="9" style="149"/>
    <col min="13848" max="13848" width="5.453125" style="149" bestFit="1" customWidth="1"/>
    <col min="13849" max="13851" width="5.08984375" style="149" bestFit="1" customWidth="1"/>
    <col min="13852" max="13852" width="7.36328125" style="149" bestFit="1" customWidth="1"/>
    <col min="13853" max="13855" width="5.08984375" style="149" bestFit="1" customWidth="1"/>
    <col min="13856" max="13856" width="4" style="149" bestFit="1" customWidth="1"/>
    <col min="13857" max="13862" width="5.08984375" style="149" bestFit="1" customWidth="1"/>
    <col min="13863" max="14080" width="9" style="149"/>
    <col min="14081" max="14081" width="3.08984375" style="149" customWidth="1"/>
    <col min="14082" max="14082" width="19.6328125" style="149" customWidth="1"/>
    <col min="14083" max="14083" width="5.90625" style="149" bestFit="1" customWidth="1"/>
    <col min="14084" max="14084" width="8" style="149" customWidth="1"/>
    <col min="14085" max="14085" width="12" style="149" customWidth="1"/>
    <col min="14086" max="14086" width="4.90625" style="149" customWidth="1"/>
    <col min="14087" max="14087" width="6.90625" style="149" customWidth="1"/>
    <col min="14088" max="14096" width="10.08984375" style="149" customWidth="1"/>
    <col min="14097" max="14098" width="7.6328125" style="149" customWidth="1"/>
    <col min="14099" max="14099" width="7.36328125" style="149" bestFit="1" customWidth="1"/>
    <col min="14100" max="14100" width="15.36328125" style="149" customWidth="1"/>
    <col min="14101" max="14101" width="4.453125" style="149" customWidth="1"/>
    <col min="14102" max="14102" width="5.08984375" style="149" bestFit="1" customWidth="1"/>
    <col min="14103" max="14103" width="9" style="149"/>
    <col min="14104" max="14104" width="5.453125" style="149" bestFit="1" customWidth="1"/>
    <col min="14105" max="14107" width="5.08984375" style="149" bestFit="1" customWidth="1"/>
    <col min="14108" max="14108" width="7.36328125" style="149" bestFit="1" customWidth="1"/>
    <col min="14109" max="14111" width="5.08984375" style="149" bestFit="1" customWidth="1"/>
    <col min="14112" max="14112" width="4" style="149" bestFit="1" customWidth="1"/>
    <col min="14113" max="14118" width="5.08984375" style="149" bestFit="1" customWidth="1"/>
    <col min="14119" max="14336" width="9" style="149"/>
    <col min="14337" max="14337" width="3.08984375" style="149" customWidth="1"/>
    <col min="14338" max="14338" width="19.6328125" style="149" customWidth="1"/>
    <col min="14339" max="14339" width="5.90625" style="149" bestFit="1" customWidth="1"/>
    <col min="14340" max="14340" width="8" style="149" customWidth="1"/>
    <col min="14341" max="14341" width="12" style="149" customWidth="1"/>
    <col min="14342" max="14342" width="4.90625" style="149" customWidth="1"/>
    <col min="14343" max="14343" width="6.90625" style="149" customWidth="1"/>
    <col min="14344" max="14352" width="10.08984375" style="149" customWidth="1"/>
    <col min="14353" max="14354" width="7.6328125" style="149" customWidth="1"/>
    <col min="14355" max="14355" width="7.36328125" style="149" bestFit="1" customWidth="1"/>
    <col min="14356" max="14356" width="15.36328125" style="149" customWidth="1"/>
    <col min="14357" max="14357" width="4.453125" style="149" customWidth="1"/>
    <col min="14358" max="14358" width="5.08984375" style="149" bestFit="1" customWidth="1"/>
    <col min="14359" max="14359" width="9" style="149"/>
    <col min="14360" max="14360" width="5.453125" style="149" bestFit="1" customWidth="1"/>
    <col min="14361" max="14363" width="5.08984375" style="149" bestFit="1" customWidth="1"/>
    <col min="14364" max="14364" width="7.36328125" style="149" bestFit="1" customWidth="1"/>
    <col min="14365" max="14367" width="5.08984375" style="149" bestFit="1" customWidth="1"/>
    <col min="14368" max="14368" width="4" style="149" bestFit="1" customWidth="1"/>
    <col min="14369" max="14374" width="5.08984375" style="149" bestFit="1" customWidth="1"/>
    <col min="14375" max="14592" width="9" style="149"/>
    <col min="14593" max="14593" width="3.08984375" style="149" customWidth="1"/>
    <col min="14594" max="14594" width="19.6328125" style="149" customWidth="1"/>
    <col min="14595" max="14595" width="5.90625" style="149" bestFit="1" customWidth="1"/>
    <col min="14596" max="14596" width="8" style="149" customWidth="1"/>
    <col min="14597" max="14597" width="12" style="149" customWidth="1"/>
    <col min="14598" max="14598" width="4.90625" style="149" customWidth="1"/>
    <col min="14599" max="14599" width="6.90625" style="149" customWidth="1"/>
    <col min="14600" max="14608" width="10.08984375" style="149" customWidth="1"/>
    <col min="14609" max="14610" width="7.6328125" style="149" customWidth="1"/>
    <col min="14611" max="14611" width="7.36328125" style="149" bestFit="1" customWidth="1"/>
    <col min="14612" max="14612" width="15.36328125" style="149" customWidth="1"/>
    <col min="14613" max="14613" width="4.453125" style="149" customWidth="1"/>
    <col min="14614" max="14614" width="5.08984375" style="149" bestFit="1" customWidth="1"/>
    <col min="14615" max="14615" width="9" style="149"/>
    <col min="14616" max="14616" width="5.453125" style="149" bestFit="1" customWidth="1"/>
    <col min="14617" max="14619" width="5.08984375" style="149" bestFit="1" customWidth="1"/>
    <col min="14620" max="14620" width="7.36328125" style="149" bestFit="1" customWidth="1"/>
    <col min="14621" max="14623" width="5.08984375" style="149" bestFit="1" customWidth="1"/>
    <col min="14624" max="14624" width="4" style="149" bestFit="1" customWidth="1"/>
    <col min="14625" max="14630" width="5.08984375" style="149" bestFit="1" customWidth="1"/>
    <col min="14631" max="14848" width="9" style="149"/>
    <col min="14849" max="14849" width="3.08984375" style="149" customWidth="1"/>
    <col min="14850" max="14850" width="19.6328125" style="149" customWidth="1"/>
    <col min="14851" max="14851" width="5.90625" style="149" bestFit="1" customWidth="1"/>
    <col min="14852" max="14852" width="8" style="149" customWidth="1"/>
    <col min="14853" max="14853" width="12" style="149" customWidth="1"/>
    <col min="14854" max="14854" width="4.90625" style="149" customWidth="1"/>
    <col min="14855" max="14855" width="6.90625" style="149" customWidth="1"/>
    <col min="14856" max="14864" width="10.08984375" style="149" customWidth="1"/>
    <col min="14865" max="14866" width="7.6328125" style="149" customWidth="1"/>
    <col min="14867" max="14867" width="7.36328125" style="149" bestFit="1" customWidth="1"/>
    <col min="14868" max="14868" width="15.36328125" style="149" customWidth="1"/>
    <col min="14869" max="14869" width="4.453125" style="149" customWidth="1"/>
    <col min="14870" max="14870" width="5.08984375" style="149" bestFit="1" customWidth="1"/>
    <col min="14871" max="14871" width="9" style="149"/>
    <col min="14872" max="14872" width="5.453125" style="149" bestFit="1" customWidth="1"/>
    <col min="14873" max="14875" width="5.08984375" style="149" bestFit="1" customWidth="1"/>
    <col min="14876" max="14876" width="7.36328125" style="149" bestFit="1" customWidth="1"/>
    <col min="14877" max="14879" width="5.08984375" style="149" bestFit="1" customWidth="1"/>
    <col min="14880" max="14880" width="4" style="149" bestFit="1" customWidth="1"/>
    <col min="14881" max="14886" width="5.08984375" style="149" bestFit="1" customWidth="1"/>
    <col min="14887" max="15104" width="9" style="149"/>
    <col min="15105" max="15105" width="3.08984375" style="149" customWidth="1"/>
    <col min="15106" max="15106" width="19.6328125" style="149" customWidth="1"/>
    <col min="15107" max="15107" width="5.90625" style="149" bestFit="1" customWidth="1"/>
    <col min="15108" max="15108" width="8" style="149" customWidth="1"/>
    <col min="15109" max="15109" width="12" style="149" customWidth="1"/>
    <col min="15110" max="15110" width="4.90625" style="149" customWidth="1"/>
    <col min="15111" max="15111" width="6.90625" style="149" customWidth="1"/>
    <col min="15112" max="15120" width="10.08984375" style="149" customWidth="1"/>
    <col min="15121" max="15122" width="7.6328125" style="149" customWidth="1"/>
    <col min="15123" max="15123" width="7.36328125" style="149" bestFit="1" customWidth="1"/>
    <col min="15124" max="15124" width="15.36328125" style="149" customWidth="1"/>
    <col min="15125" max="15125" width="4.453125" style="149" customWidth="1"/>
    <col min="15126" max="15126" width="5.08984375" style="149" bestFit="1" customWidth="1"/>
    <col min="15127" max="15127" width="9" style="149"/>
    <col min="15128" max="15128" width="5.453125" style="149" bestFit="1" customWidth="1"/>
    <col min="15129" max="15131" width="5.08984375" style="149" bestFit="1" customWidth="1"/>
    <col min="15132" max="15132" width="7.36328125" style="149" bestFit="1" customWidth="1"/>
    <col min="15133" max="15135" width="5.08984375" style="149" bestFit="1" customWidth="1"/>
    <col min="15136" max="15136" width="4" style="149" bestFit="1" customWidth="1"/>
    <col min="15137" max="15142" width="5.08984375" style="149" bestFit="1" customWidth="1"/>
    <col min="15143" max="15360" width="9" style="149"/>
    <col min="15361" max="15361" width="3.08984375" style="149" customWidth="1"/>
    <col min="15362" max="15362" width="19.6328125" style="149" customWidth="1"/>
    <col min="15363" max="15363" width="5.90625" style="149" bestFit="1" customWidth="1"/>
    <col min="15364" max="15364" width="8" style="149" customWidth="1"/>
    <col min="15365" max="15365" width="12" style="149" customWidth="1"/>
    <col min="15366" max="15366" width="4.90625" style="149" customWidth="1"/>
    <col min="15367" max="15367" width="6.90625" style="149" customWidth="1"/>
    <col min="15368" max="15376" width="10.08984375" style="149" customWidth="1"/>
    <col min="15377" max="15378" width="7.6328125" style="149" customWidth="1"/>
    <col min="15379" max="15379" width="7.36328125" style="149" bestFit="1" customWidth="1"/>
    <col min="15380" max="15380" width="15.36328125" style="149" customWidth="1"/>
    <col min="15381" max="15381" width="4.453125" style="149" customWidth="1"/>
    <col min="15382" max="15382" width="5.08984375" style="149" bestFit="1" customWidth="1"/>
    <col min="15383" max="15383" width="9" style="149"/>
    <col min="15384" max="15384" width="5.453125" style="149" bestFit="1" customWidth="1"/>
    <col min="15385" max="15387" width="5.08984375" style="149" bestFit="1" customWidth="1"/>
    <col min="15388" max="15388" width="7.36328125" style="149" bestFit="1" customWidth="1"/>
    <col min="15389" max="15391" width="5.08984375" style="149" bestFit="1" customWidth="1"/>
    <col min="15392" max="15392" width="4" style="149" bestFit="1" customWidth="1"/>
    <col min="15393" max="15398" width="5.08984375" style="149" bestFit="1" customWidth="1"/>
    <col min="15399" max="15616" width="9" style="149"/>
    <col min="15617" max="15617" width="3.08984375" style="149" customWidth="1"/>
    <col min="15618" max="15618" width="19.6328125" style="149" customWidth="1"/>
    <col min="15619" max="15619" width="5.90625" style="149" bestFit="1" customWidth="1"/>
    <col min="15620" max="15620" width="8" style="149" customWidth="1"/>
    <col min="15621" max="15621" width="12" style="149" customWidth="1"/>
    <col min="15622" max="15622" width="4.90625" style="149" customWidth="1"/>
    <col min="15623" max="15623" width="6.90625" style="149" customWidth="1"/>
    <col min="15624" max="15632" width="10.08984375" style="149" customWidth="1"/>
    <col min="15633" max="15634" width="7.6328125" style="149" customWidth="1"/>
    <col min="15635" max="15635" width="7.36328125" style="149" bestFit="1" customWidth="1"/>
    <col min="15636" max="15636" width="15.36328125" style="149" customWidth="1"/>
    <col min="15637" max="15637" width="4.453125" style="149" customWidth="1"/>
    <col min="15638" max="15638" width="5.08984375" style="149" bestFit="1" customWidth="1"/>
    <col min="15639" max="15639" width="9" style="149"/>
    <col min="15640" max="15640" width="5.453125" style="149" bestFit="1" customWidth="1"/>
    <col min="15641" max="15643" width="5.08984375" style="149" bestFit="1" customWidth="1"/>
    <col min="15644" max="15644" width="7.36328125" style="149" bestFit="1" customWidth="1"/>
    <col min="15645" max="15647" width="5.08984375" style="149" bestFit="1" customWidth="1"/>
    <col min="15648" max="15648" width="4" style="149" bestFit="1" customWidth="1"/>
    <col min="15649" max="15654" width="5.08984375" style="149" bestFit="1" customWidth="1"/>
    <col min="15655" max="15872" width="9" style="149"/>
    <col min="15873" max="15873" width="3.08984375" style="149" customWidth="1"/>
    <col min="15874" max="15874" width="19.6328125" style="149" customWidth="1"/>
    <col min="15875" max="15875" width="5.90625" style="149" bestFit="1" customWidth="1"/>
    <col min="15876" max="15876" width="8" style="149" customWidth="1"/>
    <col min="15877" max="15877" width="12" style="149" customWidth="1"/>
    <col min="15878" max="15878" width="4.90625" style="149" customWidth="1"/>
    <col min="15879" max="15879" width="6.90625" style="149" customWidth="1"/>
    <col min="15880" max="15888" width="10.08984375" style="149" customWidth="1"/>
    <col min="15889" max="15890" width="7.6328125" style="149" customWidth="1"/>
    <col min="15891" max="15891" width="7.36328125" style="149" bestFit="1" customWidth="1"/>
    <col min="15892" max="15892" width="15.36328125" style="149" customWidth="1"/>
    <col min="15893" max="15893" width="4.453125" style="149" customWidth="1"/>
    <col min="15894" max="15894" width="5.08984375" style="149" bestFit="1" customWidth="1"/>
    <col min="15895" max="15895" width="9" style="149"/>
    <col min="15896" max="15896" width="5.453125" style="149" bestFit="1" customWidth="1"/>
    <col min="15897" max="15899" width="5.08984375" style="149" bestFit="1" customWidth="1"/>
    <col min="15900" max="15900" width="7.36328125" style="149" bestFit="1" customWidth="1"/>
    <col min="15901" max="15903" width="5.08984375" style="149" bestFit="1" customWidth="1"/>
    <col min="15904" max="15904" width="4" style="149" bestFit="1" customWidth="1"/>
    <col min="15905" max="15910" width="5.08984375" style="149" bestFit="1" customWidth="1"/>
    <col min="15911" max="16128" width="9" style="149"/>
    <col min="16129" max="16129" width="3.08984375" style="149" customWidth="1"/>
    <col min="16130" max="16130" width="19.6328125" style="149" customWidth="1"/>
    <col min="16131" max="16131" width="5.90625" style="149" bestFit="1" customWidth="1"/>
    <col min="16132" max="16132" width="8" style="149" customWidth="1"/>
    <col min="16133" max="16133" width="12" style="149" customWidth="1"/>
    <col min="16134" max="16134" width="4.90625" style="149" customWidth="1"/>
    <col min="16135" max="16135" width="6.90625" style="149" customWidth="1"/>
    <col min="16136" max="16144" width="10.08984375" style="149" customWidth="1"/>
    <col min="16145" max="16146" width="7.6328125" style="149" customWidth="1"/>
    <col min="16147" max="16147" width="7.36328125" style="149" bestFit="1" customWidth="1"/>
    <col min="16148" max="16148" width="15.36328125" style="149" customWidth="1"/>
    <col min="16149" max="16149" width="4.453125" style="149" customWidth="1"/>
    <col min="16150" max="16150" width="5.08984375" style="149" bestFit="1" customWidth="1"/>
    <col min="16151" max="16151" width="9" style="149"/>
    <col min="16152" max="16152" width="5.453125" style="149" bestFit="1" customWidth="1"/>
    <col min="16153" max="16155" width="5.08984375" style="149" bestFit="1" customWidth="1"/>
    <col min="16156" max="16156" width="7.36328125" style="149" bestFit="1" customWidth="1"/>
    <col min="16157" max="16159" width="5.08984375" style="149" bestFit="1" customWidth="1"/>
    <col min="16160" max="16160" width="4" style="149" bestFit="1" customWidth="1"/>
    <col min="16161" max="16166" width="5.08984375" style="149" bestFit="1" customWidth="1"/>
    <col min="16167" max="16384" width="9" style="149"/>
  </cols>
  <sheetData>
    <row r="1" spans="2:20">
      <c r="B1" s="149" t="s">
        <v>256</v>
      </c>
    </row>
    <row r="2" spans="2:20">
      <c r="B2" s="342" t="s">
        <v>246</v>
      </c>
      <c r="C2" s="342"/>
      <c r="D2" s="342"/>
      <c r="E2" s="342"/>
      <c r="F2" s="342"/>
      <c r="G2" s="342"/>
      <c r="H2" s="151"/>
      <c r="I2" s="151"/>
      <c r="J2" s="151"/>
      <c r="K2" s="151"/>
      <c r="L2" s="151"/>
    </row>
    <row r="3" spans="2:20" ht="16.5">
      <c r="B3" s="342"/>
      <c r="C3" s="342"/>
      <c r="D3" s="342"/>
      <c r="E3" s="342"/>
      <c r="F3" s="342"/>
      <c r="G3" s="342"/>
      <c r="R3" s="152" t="s">
        <v>176</v>
      </c>
    </row>
    <row r="4" spans="2:20">
      <c r="B4" s="153"/>
      <c r="C4" s="153"/>
      <c r="D4" s="153"/>
      <c r="E4" s="153"/>
      <c r="F4" s="153"/>
      <c r="G4" s="153"/>
    </row>
    <row r="5" spans="2:20" ht="14">
      <c r="B5" s="121" t="s">
        <v>177</v>
      </c>
      <c r="C5" s="121"/>
      <c r="D5" s="153"/>
      <c r="E5" s="153"/>
      <c r="F5" s="153"/>
      <c r="G5" s="153"/>
      <c r="J5" s="153"/>
    </row>
    <row r="6" spans="2:20">
      <c r="B6" s="153"/>
      <c r="C6" s="153"/>
      <c r="D6" s="153"/>
      <c r="E6" s="153"/>
      <c r="F6" s="153"/>
      <c r="G6" s="153"/>
    </row>
    <row r="7" spans="2:20">
      <c r="B7" s="154" t="s">
        <v>178</v>
      </c>
      <c r="C7" s="154"/>
      <c r="D7" s="153"/>
      <c r="E7" s="153"/>
      <c r="F7" s="153"/>
      <c r="G7" s="153"/>
    </row>
    <row r="8" spans="2:20">
      <c r="B8" s="154" t="s">
        <v>179</v>
      </c>
      <c r="C8" s="154"/>
      <c r="D8" s="153"/>
      <c r="E8" s="153"/>
      <c r="F8" s="153"/>
      <c r="G8" s="153"/>
      <c r="Q8" s="343">
        <v>1</v>
      </c>
      <c r="R8" s="345" t="s">
        <v>138</v>
      </c>
    </row>
    <row r="9" spans="2:20">
      <c r="H9" s="155" t="s">
        <v>180</v>
      </c>
      <c r="I9" s="156"/>
      <c r="J9" s="156" t="s">
        <v>181</v>
      </c>
      <c r="Q9" s="344"/>
      <c r="R9" s="345"/>
    </row>
    <row r="10" spans="2:20">
      <c r="B10" s="151"/>
      <c r="C10" s="151"/>
      <c r="D10" s="151"/>
      <c r="E10" s="151"/>
      <c r="F10" s="151"/>
      <c r="G10" s="151"/>
      <c r="H10" s="151"/>
      <c r="I10" s="151"/>
      <c r="J10" s="151"/>
    </row>
    <row r="11" spans="2:20" ht="13.5" thickBot="1">
      <c r="B11" s="156" t="s">
        <v>182</v>
      </c>
      <c r="C11" s="156"/>
      <c r="D11" s="156"/>
      <c r="E11" s="156"/>
      <c r="F11" s="156"/>
      <c r="G11" s="156"/>
      <c r="H11" s="156"/>
      <c r="I11" s="157" t="s">
        <v>183</v>
      </c>
      <c r="J11" s="156"/>
      <c r="N11" s="156"/>
      <c r="O11" s="158"/>
      <c r="P11" s="158"/>
      <c r="Q11" s="158"/>
    </row>
    <row r="12" spans="2:20" ht="14.25" customHeight="1">
      <c r="B12" s="346" t="s">
        <v>184</v>
      </c>
      <c r="C12" s="348" t="s">
        <v>243</v>
      </c>
      <c r="D12" s="348" t="s">
        <v>185</v>
      </c>
      <c r="E12" s="350" t="s">
        <v>186</v>
      </c>
      <c r="F12" s="348" t="s">
        <v>187</v>
      </c>
      <c r="G12" s="352"/>
      <c r="H12" s="353" t="s">
        <v>188</v>
      </c>
      <c r="I12" s="353"/>
      <c r="J12" s="353"/>
      <c r="K12" s="353" t="s">
        <v>189</v>
      </c>
      <c r="L12" s="353"/>
      <c r="M12" s="353"/>
      <c r="N12" s="353" t="s">
        <v>190</v>
      </c>
      <c r="O12" s="353"/>
      <c r="P12" s="353"/>
      <c r="Q12" s="354" t="s">
        <v>191</v>
      </c>
      <c r="R12" s="355"/>
      <c r="S12" s="158"/>
      <c r="T12" s="162"/>
    </row>
    <row r="13" spans="2:20" ht="27" customHeight="1" thickBot="1">
      <c r="B13" s="347"/>
      <c r="C13" s="349"/>
      <c r="D13" s="349"/>
      <c r="E13" s="351"/>
      <c r="F13" s="349"/>
      <c r="G13" s="349"/>
      <c r="H13" s="164" t="s">
        <v>192</v>
      </c>
      <c r="I13" s="164" t="s">
        <v>193</v>
      </c>
      <c r="J13" s="163" t="s">
        <v>194</v>
      </c>
      <c r="K13" s="164" t="s">
        <v>192</v>
      </c>
      <c r="L13" s="164" t="s">
        <v>193</v>
      </c>
      <c r="M13" s="163" t="s">
        <v>194</v>
      </c>
      <c r="N13" s="164" t="s">
        <v>192</v>
      </c>
      <c r="O13" s="164" t="s">
        <v>193</v>
      </c>
      <c r="P13" s="165" t="s">
        <v>194</v>
      </c>
      <c r="Q13" s="166" t="s">
        <v>195</v>
      </c>
      <c r="R13" s="167" t="s">
        <v>196</v>
      </c>
      <c r="S13" s="168" t="s">
        <v>197</v>
      </c>
    </row>
    <row r="14" spans="2:20" ht="14.25" customHeight="1" outlineLevel="1">
      <c r="B14" s="356" t="s">
        <v>244</v>
      </c>
      <c r="C14" s="359">
        <v>28</v>
      </c>
      <c r="D14" s="353">
        <v>1</v>
      </c>
      <c r="E14" s="169">
        <v>0.26</v>
      </c>
      <c r="F14" s="362">
        <f t="shared" ref="F14:F33" si="0">(E14*200)/1000</f>
        <v>5.1999999999999998E-2</v>
      </c>
      <c r="G14" s="363"/>
      <c r="H14" s="170"/>
      <c r="I14" s="170"/>
      <c r="J14" s="171">
        <f t="shared" ref="J14:J95" si="1">H14+I14</f>
        <v>0</v>
      </c>
      <c r="K14" s="172">
        <f t="shared" ref="K14:K77" si="2">F14*H14</f>
        <v>0</v>
      </c>
      <c r="L14" s="172">
        <f t="shared" ref="L14:L77" si="3">F14*I14</f>
        <v>0</v>
      </c>
      <c r="M14" s="173">
        <f t="shared" ref="M14:M95" si="4">K14+L14</f>
        <v>0</v>
      </c>
      <c r="N14" s="174">
        <f>D14*H14</f>
        <v>0</v>
      </c>
      <c r="O14" s="174">
        <f>D14*I14</f>
        <v>0</v>
      </c>
      <c r="P14" s="175">
        <f t="shared" ref="P14:P95" si="5">N14+O14</f>
        <v>0</v>
      </c>
      <c r="Q14" s="160" t="s">
        <v>198</v>
      </c>
      <c r="R14" s="161"/>
      <c r="S14" s="176">
        <f>IF(J14&gt;0,1,0)</f>
        <v>0</v>
      </c>
    </row>
    <row r="15" spans="2:20" ht="14.25" customHeight="1" outlineLevel="1">
      <c r="B15" s="357"/>
      <c r="C15" s="360"/>
      <c r="D15" s="361"/>
      <c r="E15" s="177">
        <v>0.34</v>
      </c>
      <c r="F15" s="364">
        <f t="shared" si="0"/>
        <v>6.8000000000000005E-2</v>
      </c>
      <c r="G15" s="365"/>
      <c r="H15" s="178"/>
      <c r="I15" s="178"/>
      <c r="J15" s="179">
        <f t="shared" si="1"/>
        <v>0</v>
      </c>
      <c r="K15" s="180">
        <f t="shared" si="2"/>
        <v>0</v>
      </c>
      <c r="L15" s="180">
        <f t="shared" si="3"/>
        <v>0</v>
      </c>
      <c r="M15" s="181">
        <f t="shared" si="4"/>
        <v>0</v>
      </c>
      <c r="N15" s="182">
        <f>D14*H15</f>
        <v>0</v>
      </c>
      <c r="O15" s="182">
        <f>D14*I15</f>
        <v>0</v>
      </c>
      <c r="P15" s="183">
        <f t="shared" si="5"/>
        <v>0</v>
      </c>
      <c r="Q15" s="184"/>
      <c r="R15" s="185" t="s">
        <v>198</v>
      </c>
      <c r="S15" s="176">
        <f t="shared" ref="S15:S27" si="6">IF(J15&gt;0,1,0)</f>
        <v>0</v>
      </c>
    </row>
    <row r="16" spans="2:20" outlineLevel="1">
      <c r="B16" s="357"/>
      <c r="C16" s="366">
        <v>36</v>
      </c>
      <c r="D16" s="367">
        <v>1.3</v>
      </c>
      <c r="E16" s="187">
        <v>0.26</v>
      </c>
      <c r="F16" s="368">
        <f t="shared" si="0"/>
        <v>5.1999999999999998E-2</v>
      </c>
      <c r="G16" s="369"/>
      <c r="H16" s="178"/>
      <c r="I16" s="178"/>
      <c r="J16" s="188">
        <f t="shared" si="1"/>
        <v>0</v>
      </c>
      <c r="K16" s="189">
        <f t="shared" si="2"/>
        <v>0</v>
      </c>
      <c r="L16" s="189">
        <f t="shared" si="3"/>
        <v>0</v>
      </c>
      <c r="M16" s="190">
        <f t="shared" si="4"/>
        <v>0</v>
      </c>
      <c r="N16" s="191">
        <f>D16*H16</f>
        <v>0</v>
      </c>
      <c r="O16" s="191">
        <f>D16*I16</f>
        <v>0</v>
      </c>
      <c r="P16" s="192">
        <f t="shared" si="5"/>
        <v>0</v>
      </c>
      <c r="Q16" s="184" t="s">
        <v>198</v>
      </c>
      <c r="R16" s="185"/>
      <c r="S16" s="176">
        <f t="shared" si="6"/>
        <v>0</v>
      </c>
    </row>
    <row r="17" spans="2:26" ht="14.25" customHeight="1" outlineLevel="1">
      <c r="B17" s="357"/>
      <c r="C17" s="366"/>
      <c r="D17" s="361"/>
      <c r="E17" s="177">
        <v>0.34</v>
      </c>
      <c r="F17" s="364">
        <f t="shared" si="0"/>
        <v>6.8000000000000005E-2</v>
      </c>
      <c r="G17" s="365"/>
      <c r="H17" s="178"/>
      <c r="I17" s="178"/>
      <c r="J17" s="179">
        <f t="shared" si="1"/>
        <v>0</v>
      </c>
      <c r="K17" s="180">
        <f t="shared" si="2"/>
        <v>0</v>
      </c>
      <c r="L17" s="180">
        <f t="shared" si="3"/>
        <v>0</v>
      </c>
      <c r="M17" s="181">
        <f t="shared" si="4"/>
        <v>0</v>
      </c>
      <c r="N17" s="182">
        <f>D16*H17</f>
        <v>0</v>
      </c>
      <c r="O17" s="182">
        <f>D16*I17</f>
        <v>0</v>
      </c>
      <c r="P17" s="183">
        <f t="shared" si="5"/>
        <v>0</v>
      </c>
      <c r="Q17" s="184"/>
      <c r="R17" s="185" t="s">
        <v>198</v>
      </c>
      <c r="S17" s="176">
        <f t="shared" si="6"/>
        <v>0</v>
      </c>
    </row>
    <row r="18" spans="2:26" outlineLevel="1">
      <c r="B18" s="357"/>
      <c r="C18" s="366">
        <v>45</v>
      </c>
      <c r="D18" s="367">
        <v>1.6</v>
      </c>
      <c r="E18" s="187">
        <v>0.27</v>
      </c>
      <c r="F18" s="368">
        <f t="shared" si="0"/>
        <v>5.3999999999999999E-2</v>
      </c>
      <c r="G18" s="369"/>
      <c r="H18" s="178"/>
      <c r="I18" s="178"/>
      <c r="J18" s="188">
        <f t="shared" si="1"/>
        <v>0</v>
      </c>
      <c r="K18" s="189">
        <f t="shared" si="2"/>
        <v>0</v>
      </c>
      <c r="L18" s="189">
        <f t="shared" si="3"/>
        <v>0</v>
      </c>
      <c r="M18" s="190">
        <f t="shared" si="4"/>
        <v>0</v>
      </c>
      <c r="N18" s="191">
        <f>D18*H18</f>
        <v>0</v>
      </c>
      <c r="O18" s="191">
        <f>D18*I18</f>
        <v>0</v>
      </c>
      <c r="P18" s="192">
        <f t="shared" si="5"/>
        <v>0</v>
      </c>
      <c r="Q18" s="184" t="s">
        <v>198</v>
      </c>
      <c r="R18" s="185"/>
      <c r="S18" s="176">
        <f t="shared" si="6"/>
        <v>0</v>
      </c>
    </row>
    <row r="19" spans="2:26" ht="14.25" customHeight="1" outlineLevel="1">
      <c r="B19" s="357"/>
      <c r="C19" s="366"/>
      <c r="D19" s="361"/>
      <c r="E19" s="177">
        <v>0.34</v>
      </c>
      <c r="F19" s="364">
        <f t="shared" si="0"/>
        <v>6.8000000000000005E-2</v>
      </c>
      <c r="G19" s="365"/>
      <c r="H19" s="178"/>
      <c r="I19" s="178"/>
      <c r="J19" s="193">
        <f t="shared" si="1"/>
        <v>0</v>
      </c>
      <c r="K19" s="180">
        <f t="shared" si="2"/>
        <v>0</v>
      </c>
      <c r="L19" s="180">
        <f t="shared" si="3"/>
        <v>0</v>
      </c>
      <c r="M19" s="194">
        <f t="shared" si="4"/>
        <v>0</v>
      </c>
      <c r="N19" s="182">
        <f>D18*H19</f>
        <v>0</v>
      </c>
      <c r="O19" s="182">
        <f>D18*I19</f>
        <v>0</v>
      </c>
      <c r="P19" s="195">
        <f t="shared" si="5"/>
        <v>0</v>
      </c>
      <c r="Q19" s="184"/>
      <c r="R19" s="185" t="s">
        <v>198</v>
      </c>
      <c r="S19" s="176">
        <f t="shared" si="6"/>
        <v>0</v>
      </c>
    </row>
    <row r="20" spans="2:26" ht="14.25" customHeight="1" outlineLevel="1">
      <c r="B20" s="357"/>
      <c r="C20" s="366">
        <v>56</v>
      </c>
      <c r="D20" s="370">
        <v>2</v>
      </c>
      <c r="E20" s="197">
        <v>0.28000000000000003</v>
      </c>
      <c r="F20" s="368">
        <f t="shared" si="0"/>
        <v>5.6000000000000008E-2</v>
      </c>
      <c r="G20" s="369"/>
      <c r="H20" s="198"/>
      <c r="I20" s="198"/>
      <c r="J20" s="199">
        <f t="shared" si="1"/>
        <v>0</v>
      </c>
      <c r="K20" s="200">
        <f t="shared" si="2"/>
        <v>0</v>
      </c>
      <c r="L20" s="200">
        <f t="shared" si="3"/>
        <v>0</v>
      </c>
      <c r="M20" s="201">
        <f t="shared" si="4"/>
        <v>0</v>
      </c>
      <c r="N20" s="202">
        <f>D20*H20</f>
        <v>0</v>
      </c>
      <c r="O20" s="202">
        <f>D20*I20</f>
        <v>0</v>
      </c>
      <c r="P20" s="203">
        <f t="shared" si="5"/>
        <v>0</v>
      </c>
      <c r="Q20" s="204" t="s">
        <v>198</v>
      </c>
      <c r="R20" s="205"/>
      <c r="S20" s="176">
        <f t="shared" si="6"/>
        <v>0</v>
      </c>
      <c r="Z20" s="162"/>
    </row>
    <row r="21" spans="2:26" ht="14.25" customHeight="1" outlineLevel="1">
      <c r="B21" s="357"/>
      <c r="C21" s="366"/>
      <c r="D21" s="361"/>
      <c r="E21" s="177">
        <v>0.38</v>
      </c>
      <c r="F21" s="364">
        <f t="shared" si="0"/>
        <v>7.5999999999999998E-2</v>
      </c>
      <c r="G21" s="365"/>
      <c r="H21" s="178"/>
      <c r="I21" s="178"/>
      <c r="J21" s="179">
        <f t="shared" si="1"/>
        <v>0</v>
      </c>
      <c r="K21" s="180">
        <f t="shared" si="2"/>
        <v>0</v>
      </c>
      <c r="L21" s="180">
        <f t="shared" si="3"/>
        <v>0</v>
      </c>
      <c r="M21" s="181">
        <f t="shared" si="4"/>
        <v>0</v>
      </c>
      <c r="N21" s="182">
        <f>D20*H21</f>
        <v>0</v>
      </c>
      <c r="O21" s="182">
        <f>D20*I21</f>
        <v>0</v>
      </c>
      <c r="P21" s="183">
        <f t="shared" si="5"/>
        <v>0</v>
      </c>
      <c r="Q21" s="184"/>
      <c r="R21" s="185" t="s">
        <v>198</v>
      </c>
      <c r="S21" s="176">
        <f t="shared" si="6"/>
        <v>0</v>
      </c>
    </row>
    <row r="22" spans="2:26" outlineLevel="1">
      <c r="B22" s="357"/>
      <c r="C22" s="366">
        <v>71</v>
      </c>
      <c r="D22" s="367">
        <v>2.5</v>
      </c>
      <c r="E22" s="187">
        <v>0.39</v>
      </c>
      <c r="F22" s="368">
        <f t="shared" si="0"/>
        <v>7.8E-2</v>
      </c>
      <c r="G22" s="369"/>
      <c r="H22" s="178"/>
      <c r="I22" s="178"/>
      <c r="J22" s="188">
        <f t="shared" si="1"/>
        <v>0</v>
      </c>
      <c r="K22" s="189">
        <f t="shared" si="2"/>
        <v>0</v>
      </c>
      <c r="L22" s="189">
        <f t="shared" si="3"/>
        <v>0</v>
      </c>
      <c r="M22" s="190">
        <f t="shared" si="4"/>
        <v>0</v>
      </c>
      <c r="N22" s="191">
        <f>D22*H22</f>
        <v>0</v>
      </c>
      <c r="O22" s="191">
        <f>D22*I22</f>
        <v>0</v>
      </c>
      <c r="P22" s="192">
        <f t="shared" si="5"/>
        <v>0</v>
      </c>
      <c r="Q22" s="184" t="s">
        <v>198</v>
      </c>
      <c r="R22" s="185"/>
      <c r="S22" s="176">
        <f t="shared" si="6"/>
        <v>0</v>
      </c>
    </row>
    <row r="23" spans="2:26" ht="14.25" customHeight="1" outlineLevel="1">
      <c r="B23" s="357"/>
      <c r="C23" s="366"/>
      <c r="D23" s="361"/>
      <c r="E23" s="177">
        <v>0.49</v>
      </c>
      <c r="F23" s="364">
        <f t="shared" si="0"/>
        <v>9.8000000000000004E-2</v>
      </c>
      <c r="G23" s="365"/>
      <c r="H23" s="178"/>
      <c r="I23" s="178"/>
      <c r="J23" s="179">
        <f t="shared" si="1"/>
        <v>0</v>
      </c>
      <c r="K23" s="180">
        <f t="shared" si="2"/>
        <v>0</v>
      </c>
      <c r="L23" s="180">
        <f t="shared" si="3"/>
        <v>0</v>
      </c>
      <c r="M23" s="181">
        <f t="shared" si="4"/>
        <v>0</v>
      </c>
      <c r="N23" s="182">
        <f>D22*H23</f>
        <v>0</v>
      </c>
      <c r="O23" s="182">
        <f>D22*I23</f>
        <v>0</v>
      </c>
      <c r="P23" s="183">
        <f t="shared" si="5"/>
        <v>0</v>
      </c>
      <c r="Q23" s="184"/>
      <c r="R23" s="185" t="s">
        <v>198</v>
      </c>
      <c r="S23" s="176">
        <f t="shared" si="6"/>
        <v>0</v>
      </c>
    </row>
    <row r="24" spans="2:26" outlineLevel="1">
      <c r="B24" s="357"/>
      <c r="C24" s="366">
        <v>80</v>
      </c>
      <c r="D24" s="367">
        <v>3</v>
      </c>
      <c r="E24" s="187">
        <v>0.41</v>
      </c>
      <c r="F24" s="368">
        <f t="shared" si="0"/>
        <v>8.2000000000000003E-2</v>
      </c>
      <c r="G24" s="369"/>
      <c r="H24" s="178"/>
      <c r="I24" s="178"/>
      <c r="J24" s="188">
        <f t="shared" si="1"/>
        <v>0</v>
      </c>
      <c r="K24" s="189">
        <f t="shared" si="2"/>
        <v>0</v>
      </c>
      <c r="L24" s="189">
        <f t="shared" si="3"/>
        <v>0</v>
      </c>
      <c r="M24" s="190">
        <f t="shared" si="4"/>
        <v>0</v>
      </c>
      <c r="N24" s="191">
        <f>D24*H24</f>
        <v>0</v>
      </c>
      <c r="O24" s="191">
        <f>D24*I24</f>
        <v>0</v>
      </c>
      <c r="P24" s="192">
        <f t="shared" si="5"/>
        <v>0</v>
      </c>
      <c r="Q24" s="184" t="s">
        <v>198</v>
      </c>
      <c r="R24" s="185"/>
      <c r="S24" s="176">
        <f t="shared" si="6"/>
        <v>0</v>
      </c>
    </row>
    <row r="25" spans="2:26" ht="14.25" customHeight="1" outlineLevel="1">
      <c r="B25" s="357"/>
      <c r="C25" s="366"/>
      <c r="D25" s="361"/>
      <c r="E25" s="177">
        <v>0.49</v>
      </c>
      <c r="F25" s="364">
        <f t="shared" si="0"/>
        <v>9.8000000000000004E-2</v>
      </c>
      <c r="G25" s="365"/>
      <c r="H25" s="178"/>
      <c r="I25" s="178"/>
      <c r="J25" s="193">
        <f t="shared" si="1"/>
        <v>0</v>
      </c>
      <c r="K25" s="180">
        <f t="shared" si="2"/>
        <v>0</v>
      </c>
      <c r="L25" s="180">
        <f t="shared" si="3"/>
        <v>0</v>
      </c>
      <c r="M25" s="194">
        <f t="shared" si="4"/>
        <v>0</v>
      </c>
      <c r="N25" s="182">
        <f>D24*H25</f>
        <v>0</v>
      </c>
      <c r="O25" s="182">
        <f>D24*I25</f>
        <v>0</v>
      </c>
      <c r="P25" s="195">
        <f t="shared" si="5"/>
        <v>0</v>
      </c>
      <c r="Q25" s="184"/>
      <c r="R25" s="185" t="s">
        <v>198</v>
      </c>
      <c r="S25" s="176">
        <f t="shared" si="6"/>
        <v>0</v>
      </c>
    </row>
    <row r="26" spans="2:26" outlineLevel="1">
      <c r="B26" s="357"/>
      <c r="C26" s="366">
        <v>90</v>
      </c>
      <c r="D26" s="367">
        <v>3.2</v>
      </c>
      <c r="E26" s="187">
        <v>0.8</v>
      </c>
      <c r="F26" s="368">
        <f t="shared" si="0"/>
        <v>0.16</v>
      </c>
      <c r="G26" s="369"/>
      <c r="H26" s="178"/>
      <c r="I26" s="178"/>
      <c r="J26" s="188">
        <f t="shared" si="1"/>
        <v>0</v>
      </c>
      <c r="K26" s="189">
        <f t="shared" si="2"/>
        <v>0</v>
      </c>
      <c r="L26" s="189">
        <f t="shared" si="3"/>
        <v>0</v>
      </c>
      <c r="M26" s="190">
        <f t="shared" si="4"/>
        <v>0</v>
      </c>
      <c r="N26" s="191">
        <f>D26*H26</f>
        <v>0</v>
      </c>
      <c r="O26" s="191">
        <f>D26*I26</f>
        <v>0</v>
      </c>
      <c r="P26" s="192">
        <f t="shared" si="5"/>
        <v>0</v>
      </c>
      <c r="Q26" s="184" t="s">
        <v>198</v>
      </c>
      <c r="R26" s="185"/>
      <c r="S26" s="176">
        <f t="shared" si="6"/>
        <v>0</v>
      </c>
    </row>
    <row r="27" spans="2:26" ht="14.25" customHeight="1" outlineLevel="1">
      <c r="B27" s="357"/>
      <c r="C27" s="366"/>
      <c r="D27" s="361"/>
      <c r="E27" s="177">
        <v>1.2</v>
      </c>
      <c r="F27" s="375">
        <f t="shared" si="0"/>
        <v>0.24</v>
      </c>
      <c r="G27" s="376"/>
      <c r="H27" s="178"/>
      <c r="I27" s="178"/>
      <c r="J27" s="206">
        <f t="shared" si="1"/>
        <v>0</v>
      </c>
      <c r="K27" s="180">
        <f t="shared" si="2"/>
        <v>0</v>
      </c>
      <c r="L27" s="180">
        <f t="shared" si="3"/>
        <v>0</v>
      </c>
      <c r="M27" s="207">
        <f t="shared" si="4"/>
        <v>0</v>
      </c>
      <c r="N27" s="182">
        <f>D26*H27</f>
        <v>0</v>
      </c>
      <c r="O27" s="182">
        <f>D26*I27</f>
        <v>0</v>
      </c>
      <c r="P27" s="208">
        <f t="shared" si="5"/>
        <v>0</v>
      </c>
      <c r="Q27" s="184"/>
      <c r="R27" s="185" t="s">
        <v>198</v>
      </c>
      <c r="S27" s="176">
        <f t="shared" si="6"/>
        <v>0</v>
      </c>
    </row>
    <row r="28" spans="2:26" outlineLevel="1">
      <c r="B28" s="357"/>
      <c r="C28" s="366">
        <v>112</v>
      </c>
      <c r="D28" s="367">
        <v>4</v>
      </c>
      <c r="E28" s="187">
        <v>0.88</v>
      </c>
      <c r="F28" s="368">
        <f t="shared" si="0"/>
        <v>0.17599999999999999</v>
      </c>
      <c r="G28" s="369"/>
      <c r="H28" s="178"/>
      <c r="I28" s="178"/>
      <c r="J28" s="188">
        <f t="shared" si="1"/>
        <v>0</v>
      </c>
      <c r="K28" s="189">
        <f t="shared" si="2"/>
        <v>0</v>
      </c>
      <c r="L28" s="189">
        <f t="shared" si="3"/>
        <v>0</v>
      </c>
      <c r="M28" s="190">
        <f t="shared" si="4"/>
        <v>0</v>
      </c>
      <c r="N28" s="191">
        <f>D28*H28</f>
        <v>0</v>
      </c>
      <c r="O28" s="191">
        <f>D28*I28</f>
        <v>0</v>
      </c>
      <c r="P28" s="192">
        <f t="shared" si="5"/>
        <v>0</v>
      </c>
      <c r="Q28" s="184" t="s">
        <v>198</v>
      </c>
      <c r="R28" s="185"/>
      <c r="S28" s="209"/>
    </row>
    <row r="29" spans="2:26" ht="14.25" customHeight="1" outlineLevel="1">
      <c r="B29" s="357"/>
      <c r="C29" s="366"/>
      <c r="D29" s="361"/>
      <c r="E29" s="177">
        <v>1.2</v>
      </c>
      <c r="F29" s="364">
        <f t="shared" si="0"/>
        <v>0.24</v>
      </c>
      <c r="G29" s="365"/>
      <c r="H29" s="178"/>
      <c r="I29" s="178"/>
      <c r="J29" s="179">
        <f t="shared" si="1"/>
        <v>0</v>
      </c>
      <c r="K29" s="180">
        <f t="shared" si="2"/>
        <v>0</v>
      </c>
      <c r="L29" s="180">
        <f t="shared" si="3"/>
        <v>0</v>
      </c>
      <c r="M29" s="181">
        <f t="shared" si="4"/>
        <v>0</v>
      </c>
      <c r="N29" s="182">
        <f>D28*H29</f>
        <v>0</v>
      </c>
      <c r="O29" s="182">
        <f>D28*I29</f>
        <v>0</v>
      </c>
      <c r="P29" s="183">
        <f t="shared" si="5"/>
        <v>0</v>
      </c>
      <c r="Q29" s="184"/>
      <c r="R29" s="185" t="s">
        <v>198</v>
      </c>
      <c r="S29" s="209"/>
    </row>
    <row r="30" spans="2:26" outlineLevel="1">
      <c r="B30" s="357"/>
      <c r="C30" s="366">
        <v>140</v>
      </c>
      <c r="D30" s="367">
        <v>5</v>
      </c>
      <c r="E30" s="187">
        <v>0.93</v>
      </c>
      <c r="F30" s="368">
        <f t="shared" si="0"/>
        <v>0.186</v>
      </c>
      <c r="G30" s="369"/>
      <c r="H30" s="178"/>
      <c r="I30" s="178"/>
      <c r="J30" s="188">
        <f t="shared" si="1"/>
        <v>0</v>
      </c>
      <c r="K30" s="189">
        <f t="shared" si="2"/>
        <v>0</v>
      </c>
      <c r="L30" s="189">
        <f t="shared" si="3"/>
        <v>0</v>
      </c>
      <c r="M30" s="190">
        <f t="shared" si="4"/>
        <v>0</v>
      </c>
      <c r="N30" s="191">
        <f>D30*H30</f>
        <v>0</v>
      </c>
      <c r="O30" s="191">
        <f>D30*I30</f>
        <v>0</v>
      </c>
      <c r="P30" s="192">
        <f t="shared" si="5"/>
        <v>0</v>
      </c>
      <c r="Q30" s="184" t="s">
        <v>198</v>
      </c>
      <c r="R30" s="185"/>
      <c r="S30" s="209"/>
    </row>
    <row r="31" spans="2:26" ht="14.25" customHeight="1" outlineLevel="1">
      <c r="B31" s="357"/>
      <c r="C31" s="366"/>
      <c r="D31" s="361"/>
      <c r="E31" s="177">
        <v>1.2</v>
      </c>
      <c r="F31" s="364">
        <f t="shared" si="0"/>
        <v>0.24</v>
      </c>
      <c r="G31" s="365"/>
      <c r="H31" s="178"/>
      <c r="I31" s="178"/>
      <c r="J31" s="179">
        <f t="shared" si="1"/>
        <v>0</v>
      </c>
      <c r="K31" s="180">
        <f t="shared" si="2"/>
        <v>0</v>
      </c>
      <c r="L31" s="180">
        <f t="shared" si="3"/>
        <v>0</v>
      </c>
      <c r="M31" s="181">
        <f t="shared" si="4"/>
        <v>0</v>
      </c>
      <c r="N31" s="182">
        <f>D30*H31</f>
        <v>0</v>
      </c>
      <c r="O31" s="182">
        <f>D30*I31</f>
        <v>0</v>
      </c>
      <c r="P31" s="183">
        <f t="shared" si="5"/>
        <v>0</v>
      </c>
      <c r="Q31" s="184"/>
      <c r="R31" s="185" t="s">
        <v>198</v>
      </c>
      <c r="S31" s="209"/>
    </row>
    <row r="32" spans="2:26" outlineLevel="1">
      <c r="B32" s="357"/>
      <c r="C32" s="360">
        <v>160</v>
      </c>
      <c r="D32" s="367">
        <v>6</v>
      </c>
      <c r="E32" s="187">
        <v>1.01</v>
      </c>
      <c r="F32" s="368">
        <f t="shared" si="0"/>
        <v>0.20200000000000001</v>
      </c>
      <c r="G32" s="369"/>
      <c r="H32" s="178"/>
      <c r="I32" s="178"/>
      <c r="J32" s="210">
        <f t="shared" si="1"/>
        <v>0</v>
      </c>
      <c r="K32" s="189">
        <f t="shared" si="2"/>
        <v>0</v>
      </c>
      <c r="L32" s="189">
        <f t="shared" si="3"/>
        <v>0</v>
      </c>
      <c r="M32" s="211">
        <f t="shared" si="4"/>
        <v>0</v>
      </c>
      <c r="N32" s="191">
        <f>D32*H32</f>
        <v>0</v>
      </c>
      <c r="O32" s="191">
        <f>D32*I32</f>
        <v>0</v>
      </c>
      <c r="P32" s="212">
        <f t="shared" si="5"/>
        <v>0</v>
      </c>
      <c r="Q32" s="184" t="s">
        <v>198</v>
      </c>
      <c r="R32" s="185"/>
      <c r="S32" s="209"/>
    </row>
    <row r="33" spans="2:26" ht="14.25" customHeight="1" outlineLevel="1" thickBot="1">
      <c r="B33" s="358"/>
      <c r="C33" s="371"/>
      <c r="D33" s="372"/>
      <c r="E33" s="177">
        <v>1.2</v>
      </c>
      <c r="F33" s="373">
        <f t="shared" si="0"/>
        <v>0.24</v>
      </c>
      <c r="G33" s="374"/>
      <c r="H33" s="213"/>
      <c r="I33" s="213"/>
      <c r="J33" s="214">
        <f t="shared" si="1"/>
        <v>0</v>
      </c>
      <c r="K33" s="215">
        <f t="shared" si="2"/>
        <v>0</v>
      </c>
      <c r="L33" s="215">
        <f t="shared" si="3"/>
        <v>0</v>
      </c>
      <c r="M33" s="216">
        <f t="shared" si="4"/>
        <v>0</v>
      </c>
      <c r="N33" s="217">
        <f>D32*H33</f>
        <v>0</v>
      </c>
      <c r="O33" s="217">
        <f>D32*I33</f>
        <v>0</v>
      </c>
      <c r="P33" s="218">
        <f t="shared" si="5"/>
        <v>0</v>
      </c>
      <c r="Q33" s="166"/>
      <c r="R33" s="167" t="s">
        <v>198</v>
      </c>
      <c r="S33" s="209"/>
    </row>
    <row r="34" spans="2:26" ht="14.25" customHeight="1">
      <c r="B34" s="377" t="s">
        <v>245</v>
      </c>
      <c r="C34" s="353">
        <v>22</v>
      </c>
      <c r="D34" s="353">
        <v>0.8</v>
      </c>
      <c r="E34" s="169">
        <v>0.3</v>
      </c>
      <c r="F34" s="362">
        <f>(E34*200)/1000</f>
        <v>0.06</v>
      </c>
      <c r="G34" s="363"/>
      <c r="H34" s="170"/>
      <c r="I34" s="170"/>
      <c r="J34" s="171">
        <f t="shared" si="1"/>
        <v>0</v>
      </c>
      <c r="K34" s="172">
        <f t="shared" si="2"/>
        <v>0</v>
      </c>
      <c r="L34" s="172">
        <f t="shared" si="3"/>
        <v>0</v>
      </c>
      <c r="M34" s="173">
        <f t="shared" si="4"/>
        <v>0</v>
      </c>
      <c r="N34" s="174">
        <f>D34*H34</f>
        <v>0</v>
      </c>
      <c r="O34" s="174">
        <f>D34*I34</f>
        <v>0</v>
      </c>
      <c r="P34" s="175">
        <f t="shared" si="5"/>
        <v>0</v>
      </c>
      <c r="Q34" s="160" t="s">
        <v>198</v>
      </c>
      <c r="R34" s="161"/>
      <c r="S34" s="176">
        <f>IF(J34&gt;0,1,0)</f>
        <v>0</v>
      </c>
    </row>
    <row r="35" spans="2:26" ht="14.25" customHeight="1">
      <c r="B35" s="378"/>
      <c r="C35" s="361"/>
      <c r="D35" s="361"/>
      <c r="E35" s="177">
        <v>0.32</v>
      </c>
      <c r="F35" s="364">
        <f t="shared" ref="F35:F55" si="7">(E35*200)/1000</f>
        <v>6.4000000000000001E-2</v>
      </c>
      <c r="G35" s="365"/>
      <c r="H35" s="178"/>
      <c r="I35" s="178"/>
      <c r="J35" s="179">
        <f t="shared" si="1"/>
        <v>0</v>
      </c>
      <c r="K35" s="180">
        <f t="shared" si="2"/>
        <v>0</v>
      </c>
      <c r="L35" s="180">
        <f t="shared" si="3"/>
        <v>0</v>
      </c>
      <c r="M35" s="181">
        <f t="shared" si="4"/>
        <v>0</v>
      </c>
      <c r="N35" s="182">
        <f>D34*H35</f>
        <v>0</v>
      </c>
      <c r="O35" s="182">
        <f>D34*I35</f>
        <v>0</v>
      </c>
      <c r="P35" s="183">
        <f t="shared" si="5"/>
        <v>0</v>
      </c>
      <c r="Q35" s="184"/>
      <c r="R35" s="185" t="s">
        <v>198</v>
      </c>
      <c r="S35" s="176">
        <f t="shared" ref="S35:S49" si="8">IF(J35&gt;0,1,0)</f>
        <v>0</v>
      </c>
    </row>
    <row r="36" spans="2:26">
      <c r="B36" s="378"/>
      <c r="C36" s="367">
        <v>28</v>
      </c>
      <c r="D36" s="367">
        <v>1</v>
      </c>
      <c r="E36" s="187">
        <v>0.3</v>
      </c>
      <c r="F36" s="368">
        <f t="shared" si="7"/>
        <v>0.06</v>
      </c>
      <c r="G36" s="369"/>
      <c r="H36" s="178"/>
      <c r="I36" s="178"/>
      <c r="J36" s="188">
        <f t="shared" si="1"/>
        <v>0</v>
      </c>
      <c r="K36" s="189">
        <f t="shared" si="2"/>
        <v>0</v>
      </c>
      <c r="L36" s="189">
        <f t="shared" si="3"/>
        <v>0</v>
      </c>
      <c r="M36" s="190">
        <f t="shared" si="4"/>
        <v>0</v>
      </c>
      <c r="N36" s="191">
        <f>D36*H36</f>
        <v>0</v>
      </c>
      <c r="O36" s="191">
        <f>D36*I36</f>
        <v>0</v>
      </c>
      <c r="P36" s="192">
        <f t="shared" si="5"/>
        <v>0</v>
      </c>
      <c r="Q36" s="184" t="s">
        <v>198</v>
      </c>
      <c r="R36" s="185"/>
      <c r="S36" s="176">
        <f t="shared" si="8"/>
        <v>0</v>
      </c>
    </row>
    <row r="37" spans="2:26" ht="14.25" customHeight="1">
      <c r="B37" s="378"/>
      <c r="C37" s="361"/>
      <c r="D37" s="361"/>
      <c r="E37" s="177">
        <v>0.32</v>
      </c>
      <c r="F37" s="364">
        <f t="shared" si="7"/>
        <v>6.4000000000000001E-2</v>
      </c>
      <c r="G37" s="365"/>
      <c r="H37" s="178"/>
      <c r="I37" s="178"/>
      <c r="J37" s="179">
        <f t="shared" si="1"/>
        <v>0</v>
      </c>
      <c r="K37" s="180">
        <f t="shared" si="2"/>
        <v>0</v>
      </c>
      <c r="L37" s="180">
        <f t="shared" si="3"/>
        <v>0</v>
      </c>
      <c r="M37" s="181">
        <f t="shared" si="4"/>
        <v>0</v>
      </c>
      <c r="N37" s="182">
        <f>D36*H37</f>
        <v>0</v>
      </c>
      <c r="O37" s="182">
        <f>D36*I37</f>
        <v>0</v>
      </c>
      <c r="P37" s="183">
        <f t="shared" si="5"/>
        <v>0</v>
      </c>
      <c r="Q37" s="184"/>
      <c r="R37" s="185" t="s">
        <v>198</v>
      </c>
      <c r="S37" s="176">
        <f t="shared" si="8"/>
        <v>0</v>
      </c>
    </row>
    <row r="38" spans="2:26">
      <c r="B38" s="378"/>
      <c r="C38" s="367">
        <v>36</v>
      </c>
      <c r="D38" s="367">
        <v>1.3</v>
      </c>
      <c r="E38" s="187">
        <v>0.3</v>
      </c>
      <c r="F38" s="368">
        <f t="shared" si="7"/>
        <v>0.06</v>
      </c>
      <c r="G38" s="369"/>
      <c r="H38" s="178"/>
      <c r="I38" s="178"/>
      <c r="J38" s="188">
        <f>H38+I38</f>
        <v>0</v>
      </c>
      <c r="K38" s="189">
        <f>F38*H38</f>
        <v>0</v>
      </c>
      <c r="L38" s="189">
        <f>F38*I38</f>
        <v>0</v>
      </c>
      <c r="M38" s="190">
        <f>K38+L38</f>
        <v>0</v>
      </c>
      <c r="N38" s="191">
        <f>D38*H38</f>
        <v>0</v>
      </c>
      <c r="O38" s="191">
        <f>D38*I38</f>
        <v>0</v>
      </c>
      <c r="P38" s="192">
        <f>N38+O38</f>
        <v>0</v>
      </c>
      <c r="Q38" s="184" t="s">
        <v>198</v>
      </c>
      <c r="R38" s="185"/>
      <c r="S38" s="176">
        <f>IF(J38&gt;0,1,0)</f>
        <v>0</v>
      </c>
    </row>
    <row r="39" spans="2:26" ht="14.25" customHeight="1">
      <c r="B39" s="378"/>
      <c r="C39" s="361"/>
      <c r="D39" s="361"/>
      <c r="E39" s="177">
        <v>0.33</v>
      </c>
      <c r="F39" s="364">
        <f t="shared" si="7"/>
        <v>6.6000000000000003E-2</v>
      </c>
      <c r="G39" s="365"/>
      <c r="H39" s="178"/>
      <c r="I39" s="178"/>
      <c r="J39" s="179">
        <f>H39+I39</f>
        <v>0</v>
      </c>
      <c r="K39" s="180">
        <f>F39*H39</f>
        <v>0</v>
      </c>
      <c r="L39" s="180">
        <f>F39*I39</f>
        <v>0</v>
      </c>
      <c r="M39" s="181">
        <f>K39+L39</f>
        <v>0</v>
      </c>
      <c r="N39" s="182">
        <f>D38*H39</f>
        <v>0</v>
      </c>
      <c r="O39" s="182">
        <f>D38*I39</f>
        <v>0</v>
      </c>
      <c r="P39" s="183">
        <f>N39+O39</f>
        <v>0</v>
      </c>
      <c r="Q39" s="184"/>
      <c r="R39" s="185" t="s">
        <v>198</v>
      </c>
      <c r="S39" s="176">
        <f>IF(J39&gt;0,1,0)</f>
        <v>0</v>
      </c>
    </row>
    <row r="40" spans="2:26">
      <c r="B40" s="378"/>
      <c r="C40" s="367">
        <v>45</v>
      </c>
      <c r="D40" s="367">
        <v>1.6</v>
      </c>
      <c r="E40" s="187">
        <v>0.3</v>
      </c>
      <c r="F40" s="368">
        <f t="shared" si="7"/>
        <v>0.06</v>
      </c>
      <c r="G40" s="369"/>
      <c r="H40" s="178">
        <v>3</v>
      </c>
      <c r="I40" s="178">
        <v>1</v>
      </c>
      <c r="J40" s="188">
        <f t="shared" si="1"/>
        <v>4</v>
      </c>
      <c r="K40" s="189">
        <f t="shared" si="2"/>
        <v>0.18</v>
      </c>
      <c r="L40" s="189">
        <f t="shared" si="3"/>
        <v>0.06</v>
      </c>
      <c r="M40" s="190">
        <f t="shared" si="4"/>
        <v>0.24</v>
      </c>
      <c r="N40" s="191">
        <f>D40*H40</f>
        <v>4.8000000000000007</v>
      </c>
      <c r="O40" s="191">
        <f>D40*I40</f>
        <v>1.6</v>
      </c>
      <c r="P40" s="192">
        <f t="shared" si="5"/>
        <v>6.4</v>
      </c>
      <c r="Q40" s="184" t="s">
        <v>198</v>
      </c>
      <c r="R40" s="185"/>
      <c r="S40" s="176">
        <f t="shared" si="8"/>
        <v>1</v>
      </c>
    </row>
    <row r="41" spans="2:26" ht="14.25" customHeight="1">
      <c r="B41" s="378"/>
      <c r="C41" s="361"/>
      <c r="D41" s="361"/>
      <c r="E41" s="177">
        <v>0.34</v>
      </c>
      <c r="F41" s="364">
        <f t="shared" si="7"/>
        <v>6.8000000000000005E-2</v>
      </c>
      <c r="G41" s="365"/>
      <c r="H41" s="178"/>
      <c r="I41" s="178"/>
      <c r="J41" s="193">
        <f t="shared" si="1"/>
        <v>0</v>
      </c>
      <c r="K41" s="180">
        <f t="shared" si="2"/>
        <v>0</v>
      </c>
      <c r="L41" s="180">
        <f t="shared" si="3"/>
        <v>0</v>
      </c>
      <c r="M41" s="194">
        <f t="shared" si="4"/>
        <v>0</v>
      </c>
      <c r="N41" s="182">
        <f>D40*H41</f>
        <v>0</v>
      </c>
      <c r="O41" s="182">
        <f>D40*I41</f>
        <v>0</v>
      </c>
      <c r="P41" s="195">
        <f t="shared" si="5"/>
        <v>0</v>
      </c>
      <c r="Q41" s="184"/>
      <c r="R41" s="185" t="s">
        <v>198</v>
      </c>
      <c r="S41" s="176">
        <f t="shared" si="8"/>
        <v>0</v>
      </c>
    </row>
    <row r="42" spans="2:26" ht="14.25" customHeight="1">
      <c r="B42" s="378"/>
      <c r="C42" s="370">
        <v>56</v>
      </c>
      <c r="D42" s="370">
        <v>2</v>
      </c>
      <c r="E42" s="197">
        <v>0.33</v>
      </c>
      <c r="F42" s="368">
        <f t="shared" si="7"/>
        <v>6.6000000000000003E-2</v>
      </c>
      <c r="G42" s="369"/>
      <c r="H42" s="198"/>
      <c r="I42" s="198"/>
      <c r="J42" s="199">
        <f t="shared" si="1"/>
        <v>0</v>
      </c>
      <c r="K42" s="200">
        <f t="shared" si="2"/>
        <v>0</v>
      </c>
      <c r="L42" s="200">
        <f t="shared" si="3"/>
        <v>0</v>
      </c>
      <c r="M42" s="201">
        <f t="shared" si="4"/>
        <v>0</v>
      </c>
      <c r="N42" s="202">
        <f>D42*H42</f>
        <v>0</v>
      </c>
      <c r="O42" s="202">
        <f>D42*I42</f>
        <v>0</v>
      </c>
      <c r="P42" s="203">
        <f t="shared" si="5"/>
        <v>0</v>
      </c>
      <c r="Q42" s="204" t="s">
        <v>198</v>
      </c>
      <c r="R42" s="205"/>
      <c r="S42" s="176">
        <f t="shared" si="8"/>
        <v>0</v>
      </c>
      <c r="Z42" s="162"/>
    </row>
    <row r="43" spans="2:26" ht="14.25" customHeight="1">
      <c r="B43" s="378"/>
      <c r="C43" s="361"/>
      <c r="D43" s="361"/>
      <c r="E43" s="177">
        <v>0.36</v>
      </c>
      <c r="F43" s="364">
        <f t="shared" si="7"/>
        <v>7.1999999999999995E-2</v>
      </c>
      <c r="G43" s="365"/>
      <c r="H43" s="178"/>
      <c r="I43" s="178"/>
      <c r="J43" s="179">
        <f t="shared" si="1"/>
        <v>0</v>
      </c>
      <c r="K43" s="180">
        <f t="shared" si="2"/>
        <v>0</v>
      </c>
      <c r="L43" s="180">
        <f t="shared" si="3"/>
        <v>0</v>
      </c>
      <c r="M43" s="181">
        <f t="shared" si="4"/>
        <v>0</v>
      </c>
      <c r="N43" s="182">
        <f>D42*H43</f>
        <v>0</v>
      </c>
      <c r="O43" s="182">
        <f>D42*I43</f>
        <v>0</v>
      </c>
      <c r="P43" s="183">
        <f t="shared" si="5"/>
        <v>0</v>
      </c>
      <c r="Q43" s="184"/>
      <c r="R43" s="185" t="s">
        <v>198</v>
      </c>
      <c r="S43" s="176">
        <f t="shared" si="8"/>
        <v>0</v>
      </c>
    </row>
    <row r="44" spans="2:26">
      <c r="B44" s="378"/>
      <c r="C44" s="367">
        <v>71</v>
      </c>
      <c r="D44" s="367">
        <v>2.5</v>
      </c>
      <c r="E44" s="187">
        <v>0.39</v>
      </c>
      <c r="F44" s="368">
        <f t="shared" si="7"/>
        <v>7.8E-2</v>
      </c>
      <c r="G44" s="369"/>
      <c r="H44" s="178"/>
      <c r="I44" s="178"/>
      <c r="J44" s="188">
        <f t="shared" si="1"/>
        <v>0</v>
      </c>
      <c r="K44" s="189">
        <f t="shared" si="2"/>
        <v>0</v>
      </c>
      <c r="L44" s="189">
        <f t="shared" si="3"/>
        <v>0</v>
      </c>
      <c r="M44" s="190">
        <f t="shared" si="4"/>
        <v>0</v>
      </c>
      <c r="N44" s="191">
        <f>D44*H44</f>
        <v>0</v>
      </c>
      <c r="O44" s="191">
        <f>D44*I44</f>
        <v>0</v>
      </c>
      <c r="P44" s="192">
        <f t="shared" si="5"/>
        <v>0</v>
      </c>
      <c r="Q44" s="184" t="s">
        <v>198</v>
      </c>
      <c r="R44" s="185"/>
      <c r="S44" s="176">
        <f t="shared" si="8"/>
        <v>0</v>
      </c>
    </row>
    <row r="45" spans="2:26" ht="14.25" customHeight="1">
      <c r="B45" s="378"/>
      <c r="C45" s="361"/>
      <c r="D45" s="361"/>
      <c r="E45" s="177">
        <v>0.43</v>
      </c>
      <c r="F45" s="364">
        <f t="shared" si="7"/>
        <v>8.5999999999999993E-2</v>
      </c>
      <c r="G45" s="365"/>
      <c r="H45" s="178"/>
      <c r="I45" s="178"/>
      <c r="J45" s="179">
        <f t="shared" si="1"/>
        <v>0</v>
      </c>
      <c r="K45" s="180">
        <f t="shared" si="2"/>
        <v>0</v>
      </c>
      <c r="L45" s="180">
        <f t="shared" si="3"/>
        <v>0</v>
      </c>
      <c r="M45" s="181">
        <f t="shared" si="4"/>
        <v>0</v>
      </c>
      <c r="N45" s="182">
        <f>D44*H45</f>
        <v>0</v>
      </c>
      <c r="O45" s="182">
        <f>D44*I45</f>
        <v>0</v>
      </c>
      <c r="P45" s="183">
        <f t="shared" si="5"/>
        <v>0</v>
      </c>
      <c r="Q45" s="184"/>
      <c r="R45" s="185" t="s">
        <v>198</v>
      </c>
      <c r="S45" s="176">
        <f t="shared" si="8"/>
        <v>0</v>
      </c>
    </row>
    <row r="46" spans="2:26">
      <c r="B46" s="378"/>
      <c r="C46" s="367">
        <v>80</v>
      </c>
      <c r="D46" s="367">
        <v>3</v>
      </c>
      <c r="E46" s="187">
        <v>0.48</v>
      </c>
      <c r="F46" s="368">
        <f t="shared" si="7"/>
        <v>9.6000000000000002E-2</v>
      </c>
      <c r="G46" s="369"/>
      <c r="H46" s="178"/>
      <c r="I46" s="178"/>
      <c r="J46" s="188">
        <f t="shared" si="1"/>
        <v>0</v>
      </c>
      <c r="K46" s="189">
        <f t="shared" si="2"/>
        <v>0</v>
      </c>
      <c r="L46" s="189">
        <f t="shared" si="3"/>
        <v>0</v>
      </c>
      <c r="M46" s="190">
        <f t="shared" si="4"/>
        <v>0</v>
      </c>
      <c r="N46" s="191">
        <f>D46*H46</f>
        <v>0</v>
      </c>
      <c r="O46" s="191">
        <f>D46*I46</f>
        <v>0</v>
      </c>
      <c r="P46" s="192">
        <f t="shared" si="5"/>
        <v>0</v>
      </c>
      <c r="Q46" s="184" t="s">
        <v>198</v>
      </c>
      <c r="R46" s="185"/>
      <c r="S46" s="176">
        <f t="shared" si="8"/>
        <v>0</v>
      </c>
    </row>
    <row r="47" spans="2:26" ht="14.25" customHeight="1">
      <c r="B47" s="378"/>
      <c r="C47" s="361"/>
      <c r="D47" s="361"/>
      <c r="E47" s="177">
        <v>0.56000000000000005</v>
      </c>
      <c r="F47" s="364">
        <f t="shared" si="7"/>
        <v>0.11200000000000002</v>
      </c>
      <c r="G47" s="365"/>
      <c r="H47" s="178"/>
      <c r="I47" s="178"/>
      <c r="J47" s="193">
        <f t="shared" si="1"/>
        <v>0</v>
      </c>
      <c r="K47" s="180">
        <f t="shared" si="2"/>
        <v>0</v>
      </c>
      <c r="L47" s="180">
        <f t="shared" si="3"/>
        <v>0</v>
      </c>
      <c r="M47" s="194">
        <f t="shared" si="4"/>
        <v>0</v>
      </c>
      <c r="N47" s="182">
        <f>D46*H47</f>
        <v>0</v>
      </c>
      <c r="O47" s="182">
        <f>D46*I47</f>
        <v>0</v>
      </c>
      <c r="P47" s="195">
        <f t="shared" si="5"/>
        <v>0</v>
      </c>
      <c r="Q47" s="184"/>
      <c r="R47" s="185" t="s">
        <v>198</v>
      </c>
      <c r="S47" s="176">
        <f t="shared" si="8"/>
        <v>0</v>
      </c>
    </row>
    <row r="48" spans="2:26">
      <c r="B48" s="378"/>
      <c r="C48" s="367">
        <v>90</v>
      </c>
      <c r="D48" s="367">
        <v>3.2</v>
      </c>
      <c r="E48" s="187">
        <v>0.56000000000000005</v>
      </c>
      <c r="F48" s="368">
        <f t="shared" si="7"/>
        <v>0.11200000000000002</v>
      </c>
      <c r="G48" s="369"/>
      <c r="H48" s="178"/>
      <c r="I48" s="178"/>
      <c r="J48" s="188">
        <f t="shared" si="1"/>
        <v>0</v>
      </c>
      <c r="K48" s="189">
        <f t="shared" si="2"/>
        <v>0</v>
      </c>
      <c r="L48" s="189">
        <f t="shared" si="3"/>
        <v>0</v>
      </c>
      <c r="M48" s="190">
        <f t="shared" si="4"/>
        <v>0</v>
      </c>
      <c r="N48" s="191">
        <f>D48*H48</f>
        <v>0</v>
      </c>
      <c r="O48" s="191">
        <f>D48*I48</f>
        <v>0</v>
      </c>
      <c r="P48" s="192">
        <f t="shared" si="5"/>
        <v>0</v>
      </c>
      <c r="Q48" s="184" t="s">
        <v>198</v>
      </c>
      <c r="R48" s="185"/>
      <c r="S48" s="176">
        <f t="shared" si="8"/>
        <v>0</v>
      </c>
    </row>
    <row r="49" spans="2:19" ht="14.25" customHeight="1">
      <c r="B49" s="378"/>
      <c r="C49" s="361"/>
      <c r="D49" s="361"/>
      <c r="E49" s="177">
        <v>0.6</v>
      </c>
      <c r="F49" s="375">
        <f t="shared" si="7"/>
        <v>0.12</v>
      </c>
      <c r="G49" s="376"/>
      <c r="H49" s="178"/>
      <c r="I49" s="178"/>
      <c r="J49" s="206">
        <f t="shared" si="1"/>
        <v>0</v>
      </c>
      <c r="K49" s="180">
        <f t="shared" si="2"/>
        <v>0</v>
      </c>
      <c r="L49" s="180">
        <f t="shared" si="3"/>
        <v>0</v>
      </c>
      <c r="M49" s="207">
        <f t="shared" si="4"/>
        <v>0</v>
      </c>
      <c r="N49" s="182">
        <f>D48*H49</f>
        <v>0</v>
      </c>
      <c r="O49" s="182">
        <f>D48*I49</f>
        <v>0</v>
      </c>
      <c r="P49" s="208">
        <f t="shared" si="5"/>
        <v>0</v>
      </c>
      <c r="Q49" s="184"/>
      <c r="R49" s="185" t="s">
        <v>198</v>
      </c>
      <c r="S49" s="176">
        <f t="shared" si="8"/>
        <v>0</v>
      </c>
    </row>
    <row r="50" spans="2:19">
      <c r="B50" s="378"/>
      <c r="C50" s="367">
        <v>112</v>
      </c>
      <c r="D50" s="367">
        <v>4</v>
      </c>
      <c r="E50" s="187">
        <v>1.02</v>
      </c>
      <c r="F50" s="368">
        <f t="shared" si="7"/>
        <v>0.20399999999999999</v>
      </c>
      <c r="G50" s="369"/>
      <c r="H50" s="178"/>
      <c r="I50" s="178"/>
      <c r="J50" s="188">
        <f t="shared" si="1"/>
        <v>0</v>
      </c>
      <c r="K50" s="189">
        <f t="shared" si="2"/>
        <v>0</v>
      </c>
      <c r="L50" s="189">
        <f t="shared" si="3"/>
        <v>0</v>
      </c>
      <c r="M50" s="190">
        <f t="shared" si="4"/>
        <v>0</v>
      </c>
      <c r="N50" s="191">
        <f>D50*H50</f>
        <v>0</v>
      </c>
      <c r="O50" s="191">
        <f>D50*I50</f>
        <v>0</v>
      </c>
      <c r="P50" s="192">
        <f t="shared" si="5"/>
        <v>0</v>
      </c>
      <c r="Q50" s="184" t="s">
        <v>198</v>
      </c>
      <c r="R50" s="185"/>
      <c r="S50" s="209"/>
    </row>
    <row r="51" spans="2:19" ht="14.25" customHeight="1">
      <c r="B51" s="378"/>
      <c r="C51" s="361"/>
      <c r="D51" s="361"/>
      <c r="E51" s="177">
        <v>1.1000000000000001</v>
      </c>
      <c r="F51" s="364">
        <f t="shared" si="7"/>
        <v>0.22000000000000003</v>
      </c>
      <c r="G51" s="365"/>
      <c r="H51" s="178"/>
      <c r="I51" s="178"/>
      <c r="J51" s="179">
        <f t="shared" si="1"/>
        <v>0</v>
      </c>
      <c r="K51" s="180">
        <f t="shared" si="2"/>
        <v>0</v>
      </c>
      <c r="L51" s="180">
        <f t="shared" si="3"/>
        <v>0</v>
      </c>
      <c r="M51" s="181">
        <f t="shared" si="4"/>
        <v>0</v>
      </c>
      <c r="N51" s="182">
        <f>D50*H51</f>
        <v>0</v>
      </c>
      <c r="O51" s="182">
        <f>D50*I51</f>
        <v>0</v>
      </c>
      <c r="P51" s="183">
        <f t="shared" si="5"/>
        <v>0</v>
      </c>
      <c r="Q51" s="184"/>
      <c r="R51" s="185" t="s">
        <v>198</v>
      </c>
      <c r="S51" s="209"/>
    </row>
    <row r="52" spans="2:19">
      <c r="B52" s="378"/>
      <c r="C52" s="367">
        <v>140</v>
      </c>
      <c r="D52" s="367">
        <v>5</v>
      </c>
      <c r="E52" s="187">
        <v>1.32</v>
      </c>
      <c r="F52" s="368">
        <f t="shared" si="7"/>
        <v>0.26400000000000001</v>
      </c>
      <c r="G52" s="369"/>
      <c r="H52" s="178"/>
      <c r="I52" s="178"/>
      <c r="J52" s="188">
        <f t="shared" si="1"/>
        <v>0</v>
      </c>
      <c r="K52" s="189">
        <f t="shared" si="2"/>
        <v>0</v>
      </c>
      <c r="L52" s="189">
        <f t="shared" si="3"/>
        <v>0</v>
      </c>
      <c r="M52" s="190">
        <f t="shared" si="4"/>
        <v>0</v>
      </c>
      <c r="N52" s="191">
        <f>D52*H52</f>
        <v>0</v>
      </c>
      <c r="O52" s="191">
        <f>D52*I52</f>
        <v>0</v>
      </c>
      <c r="P52" s="192">
        <f t="shared" si="5"/>
        <v>0</v>
      </c>
      <c r="Q52" s="184" t="s">
        <v>198</v>
      </c>
      <c r="R52" s="185"/>
      <c r="S52" s="209"/>
    </row>
    <row r="53" spans="2:19" ht="14.25" customHeight="1">
      <c r="B53" s="378"/>
      <c r="C53" s="361"/>
      <c r="D53" s="361"/>
      <c r="E53" s="177">
        <v>1.4</v>
      </c>
      <c r="F53" s="364">
        <f t="shared" si="7"/>
        <v>0.28000000000000003</v>
      </c>
      <c r="G53" s="365"/>
      <c r="H53" s="178"/>
      <c r="I53" s="178"/>
      <c r="J53" s="179">
        <f t="shared" si="1"/>
        <v>0</v>
      </c>
      <c r="K53" s="180">
        <f t="shared" si="2"/>
        <v>0</v>
      </c>
      <c r="L53" s="180">
        <f t="shared" si="3"/>
        <v>0</v>
      </c>
      <c r="M53" s="181">
        <f t="shared" si="4"/>
        <v>0</v>
      </c>
      <c r="N53" s="182">
        <f>D52*H53</f>
        <v>0</v>
      </c>
      <c r="O53" s="182">
        <f>D52*I53</f>
        <v>0</v>
      </c>
      <c r="P53" s="183">
        <f t="shared" si="5"/>
        <v>0</v>
      </c>
      <c r="Q53" s="184"/>
      <c r="R53" s="185" t="s">
        <v>198</v>
      </c>
      <c r="S53" s="209"/>
    </row>
    <row r="54" spans="2:19">
      <c r="B54" s="378"/>
      <c r="C54" s="367">
        <v>160</v>
      </c>
      <c r="D54" s="367">
        <v>6</v>
      </c>
      <c r="E54" s="187">
        <v>1.72</v>
      </c>
      <c r="F54" s="368">
        <f t="shared" si="7"/>
        <v>0.34399999999999997</v>
      </c>
      <c r="G54" s="369"/>
      <c r="H54" s="178"/>
      <c r="I54" s="178"/>
      <c r="J54" s="210">
        <f t="shared" si="1"/>
        <v>0</v>
      </c>
      <c r="K54" s="189">
        <f t="shared" si="2"/>
        <v>0</v>
      </c>
      <c r="L54" s="189">
        <f t="shared" si="3"/>
        <v>0</v>
      </c>
      <c r="M54" s="211">
        <f t="shared" si="4"/>
        <v>0</v>
      </c>
      <c r="N54" s="191">
        <f>D54*H54</f>
        <v>0</v>
      </c>
      <c r="O54" s="191">
        <f>D54*I54</f>
        <v>0</v>
      </c>
      <c r="P54" s="212">
        <f t="shared" si="5"/>
        <v>0</v>
      </c>
      <c r="Q54" s="184" t="s">
        <v>198</v>
      </c>
      <c r="R54" s="185"/>
      <c r="S54" s="209"/>
    </row>
    <row r="55" spans="2:19" ht="14.25" customHeight="1" thickBot="1">
      <c r="B55" s="379"/>
      <c r="C55" s="372"/>
      <c r="D55" s="372"/>
      <c r="E55" s="219">
        <v>1.8</v>
      </c>
      <c r="F55" s="373">
        <f t="shared" si="7"/>
        <v>0.36</v>
      </c>
      <c r="G55" s="374"/>
      <c r="H55" s="213"/>
      <c r="I55" s="213"/>
      <c r="J55" s="214">
        <f t="shared" si="1"/>
        <v>0</v>
      </c>
      <c r="K55" s="215">
        <f t="shared" si="2"/>
        <v>0</v>
      </c>
      <c r="L55" s="215">
        <f t="shared" si="3"/>
        <v>0</v>
      </c>
      <c r="M55" s="216">
        <f t="shared" si="4"/>
        <v>0</v>
      </c>
      <c r="N55" s="217">
        <f>D54*H55</f>
        <v>0</v>
      </c>
      <c r="O55" s="217">
        <f>D54*I55</f>
        <v>0</v>
      </c>
      <c r="P55" s="218">
        <f t="shared" si="5"/>
        <v>0</v>
      </c>
      <c r="Q55" s="166"/>
      <c r="R55" s="167" t="s">
        <v>198</v>
      </c>
      <c r="S55" s="209"/>
    </row>
    <row r="56" spans="2:19" ht="13.5" customHeight="1">
      <c r="B56" s="377" t="s">
        <v>247</v>
      </c>
      <c r="C56" s="353">
        <v>22</v>
      </c>
      <c r="D56" s="353">
        <v>0.8</v>
      </c>
      <c r="E56" s="220">
        <v>0.45</v>
      </c>
      <c r="F56" s="382">
        <f>(E56*200)/1000</f>
        <v>0.09</v>
      </c>
      <c r="G56" s="383"/>
      <c r="H56" s="170"/>
      <c r="I56" s="170"/>
      <c r="J56" s="221">
        <f t="shared" si="1"/>
        <v>0</v>
      </c>
      <c r="K56" s="222">
        <f t="shared" si="2"/>
        <v>0</v>
      </c>
      <c r="L56" s="222">
        <f t="shared" si="3"/>
        <v>0</v>
      </c>
      <c r="M56" s="223">
        <f t="shared" si="4"/>
        <v>0</v>
      </c>
      <c r="N56" s="224">
        <f>D56*H56</f>
        <v>0</v>
      </c>
      <c r="O56" s="224">
        <f>D56*I56</f>
        <v>0</v>
      </c>
      <c r="P56" s="225">
        <f t="shared" si="5"/>
        <v>0</v>
      </c>
      <c r="Q56" s="160" t="s">
        <v>198</v>
      </c>
      <c r="R56" s="161"/>
      <c r="S56" s="176">
        <f t="shared" ref="S56:S89" si="9">IF(J56&gt;0,1,0)</f>
        <v>0</v>
      </c>
    </row>
    <row r="57" spans="2:19">
      <c r="B57" s="378"/>
      <c r="C57" s="361"/>
      <c r="D57" s="361"/>
      <c r="E57" s="226">
        <v>0.57999999999999996</v>
      </c>
      <c r="F57" s="375">
        <f t="shared" ref="F57:F95" si="10">(E57*200)/1000</f>
        <v>0.11599999999999999</v>
      </c>
      <c r="G57" s="376"/>
      <c r="H57" s="178"/>
      <c r="I57" s="178"/>
      <c r="J57" s="227">
        <f t="shared" si="1"/>
        <v>0</v>
      </c>
      <c r="K57" s="228">
        <f t="shared" si="2"/>
        <v>0</v>
      </c>
      <c r="L57" s="228">
        <f t="shared" si="3"/>
        <v>0</v>
      </c>
      <c r="M57" s="207">
        <f t="shared" si="4"/>
        <v>0</v>
      </c>
      <c r="N57" s="229">
        <f>D56*H57</f>
        <v>0</v>
      </c>
      <c r="O57" s="229">
        <f>D56*I57</f>
        <v>0</v>
      </c>
      <c r="P57" s="208">
        <f t="shared" si="5"/>
        <v>0</v>
      </c>
      <c r="Q57" s="184"/>
      <c r="R57" s="185" t="s">
        <v>198</v>
      </c>
      <c r="S57" s="176">
        <f t="shared" si="9"/>
        <v>0</v>
      </c>
    </row>
    <row r="58" spans="2:19">
      <c r="B58" s="378"/>
      <c r="C58" s="367">
        <v>28</v>
      </c>
      <c r="D58" s="367">
        <v>1</v>
      </c>
      <c r="E58" s="230">
        <v>0.45</v>
      </c>
      <c r="F58" s="380">
        <f t="shared" si="10"/>
        <v>0.09</v>
      </c>
      <c r="G58" s="381"/>
      <c r="H58" s="178"/>
      <c r="I58" s="178"/>
      <c r="J58" s="231">
        <f t="shared" si="1"/>
        <v>0</v>
      </c>
      <c r="K58" s="232">
        <f t="shared" si="2"/>
        <v>0</v>
      </c>
      <c r="L58" s="232">
        <f t="shared" si="3"/>
        <v>0</v>
      </c>
      <c r="M58" s="233">
        <f t="shared" si="4"/>
        <v>0</v>
      </c>
      <c r="N58" s="234">
        <f>D58*H58</f>
        <v>0</v>
      </c>
      <c r="O58" s="234">
        <f>D58*I58</f>
        <v>0</v>
      </c>
      <c r="P58" s="235">
        <f t="shared" si="5"/>
        <v>0</v>
      </c>
      <c r="Q58" s="184" t="s">
        <v>198</v>
      </c>
      <c r="R58" s="185"/>
      <c r="S58" s="176">
        <f t="shared" si="9"/>
        <v>0</v>
      </c>
    </row>
    <row r="59" spans="2:19">
      <c r="B59" s="378"/>
      <c r="C59" s="361"/>
      <c r="D59" s="361"/>
      <c r="E59" s="236">
        <v>0.57999999999999996</v>
      </c>
      <c r="F59" s="375">
        <f t="shared" si="10"/>
        <v>0.11599999999999999</v>
      </c>
      <c r="G59" s="376"/>
      <c r="H59" s="178"/>
      <c r="I59" s="178"/>
      <c r="J59" s="206">
        <f t="shared" si="1"/>
        <v>0</v>
      </c>
      <c r="K59" s="228">
        <f t="shared" si="2"/>
        <v>0</v>
      </c>
      <c r="L59" s="228">
        <f t="shared" si="3"/>
        <v>0</v>
      </c>
      <c r="M59" s="207">
        <f t="shared" si="4"/>
        <v>0</v>
      </c>
      <c r="N59" s="229">
        <f>D58*H59</f>
        <v>0</v>
      </c>
      <c r="O59" s="229">
        <f>D58*I59</f>
        <v>0</v>
      </c>
      <c r="P59" s="208">
        <f t="shared" si="5"/>
        <v>0</v>
      </c>
      <c r="Q59" s="184"/>
      <c r="R59" s="185" t="s">
        <v>198</v>
      </c>
      <c r="S59" s="176">
        <f t="shared" si="9"/>
        <v>0</v>
      </c>
    </row>
    <row r="60" spans="2:19">
      <c r="B60" s="378"/>
      <c r="C60" s="367">
        <v>36</v>
      </c>
      <c r="D60" s="367">
        <v>1.3</v>
      </c>
      <c r="E60" s="187">
        <v>0.51</v>
      </c>
      <c r="F60" s="384">
        <f t="shared" si="10"/>
        <v>0.10199999999999999</v>
      </c>
      <c r="G60" s="385"/>
      <c r="H60" s="178"/>
      <c r="I60" s="178"/>
      <c r="J60" s="188">
        <f t="shared" si="1"/>
        <v>0</v>
      </c>
      <c r="K60" s="232">
        <f t="shared" si="2"/>
        <v>0</v>
      </c>
      <c r="L60" s="232">
        <f t="shared" si="3"/>
        <v>0</v>
      </c>
      <c r="M60" s="190">
        <f t="shared" si="4"/>
        <v>0</v>
      </c>
      <c r="N60" s="234">
        <f>D60*H60</f>
        <v>0</v>
      </c>
      <c r="O60" s="234">
        <f>D60*I60</f>
        <v>0</v>
      </c>
      <c r="P60" s="192">
        <f t="shared" si="5"/>
        <v>0</v>
      </c>
      <c r="Q60" s="184" t="s">
        <v>198</v>
      </c>
      <c r="R60" s="185"/>
      <c r="S60" s="176">
        <f t="shared" si="9"/>
        <v>0</v>
      </c>
    </row>
    <row r="61" spans="2:19" ht="13.5" thickBot="1">
      <c r="B61" s="379"/>
      <c r="C61" s="372"/>
      <c r="D61" s="372"/>
      <c r="E61" s="237">
        <v>0.63</v>
      </c>
      <c r="F61" s="386">
        <f t="shared" si="10"/>
        <v>0.126</v>
      </c>
      <c r="G61" s="387"/>
      <c r="H61" s="213"/>
      <c r="I61" s="213"/>
      <c r="J61" s="238">
        <f t="shared" si="1"/>
        <v>0</v>
      </c>
      <c r="K61" s="239">
        <f t="shared" si="2"/>
        <v>0</v>
      </c>
      <c r="L61" s="239">
        <f t="shared" si="3"/>
        <v>0</v>
      </c>
      <c r="M61" s="240">
        <f t="shared" si="4"/>
        <v>0</v>
      </c>
      <c r="N61" s="241">
        <f>D60*H61</f>
        <v>0</v>
      </c>
      <c r="O61" s="241">
        <f>D60*I61</f>
        <v>0</v>
      </c>
      <c r="P61" s="242">
        <f t="shared" si="5"/>
        <v>0</v>
      </c>
      <c r="Q61" s="166"/>
      <c r="R61" s="167" t="s">
        <v>198</v>
      </c>
      <c r="S61" s="176">
        <f t="shared" si="9"/>
        <v>0</v>
      </c>
    </row>
    <row r="62" spans="2:19" ht="13.5" customHeight="1">
      <c r="B62" s="356" t="s">
        <v>248</v>
      </c>
      <c r="C62" s="353">
        <v>22</v>
      </c>
      <c r="D62" s="353">
        <v>0.8</v>
      </c>
      <c r="E62" s="220">
        <v>0.26</v>
      </c>
      <c r="F62" s="382">
        <f t="shared" si="10"/>
        <v>5.1999999999999998E-2</v>
      </c>
      <c r="G62" s="383"/>
      <c r="H62" s="170"/>
      <c r="I62" s="170"/>
      <c r="J62" s="221">
        <f t="shared" si="1"/>
        <v>0</v>
      </c>
      <c r="K62" s="222">
        <f t="shared" si="2"/>
        <v>0</v>
      </c>
      <c r="L62" s="222">
        <f t="shared" si="3"/>
        <v>0</v>
      </c>
      <c r="M62" s="223">
        <f t="shared" si="4"/>
        <v>0</v>
      </c>
      <c r="N62" s="224">
        <f>D62*H62</f>
        <v>0</v>
      </c>
      <c r="O62" s="224">
        <f>D62*I62</f>
        <v>0</v>
      </c>
      <c r="P62" s="225">
        <f t="shared" si="5"/>
        <v>0</v>
      </c>
      <c r="Q62" s="160" t="s">
        <v>198</v>
      </c>
      <c r="R62" s="161"/>
      <c r="S62" s="176">
        <f t="shared" si="9"/>
        <v>0</v>
      </c>
    </row>
    <row r="63" spans="2:19">
      <c r="B63" s="357"/>
      <c r="C63" s="361"/>
      <c r="D63" s="361"/>
      <c r="E63" s="226">
        <v>0.39</v>
      </c>
      <c r="F63" s="375">
        <f t="shared" si="10"/>
        <v>7.8E-2</v>
      </c>
      <c r="G63" s="376"/>
      <c r="H63" s="178"/>
      <c r="I63" s="178"/>
      <c r="J63" s="227">
        <f t="shared" si="1"/>
        <v>0</v>
      </c>
      <c r="K63" s="228">
        <f t="shared" si="2"/>
        <v>0</v>
      </c>
      <c r="L63" s="228">
        <f t="shared" si="3"/>
        <v>0</v>
      </c>
      <c r="M63" s="207">
        <f t="shared" si="4"/>
        <v>0</v>
      </c>
      <c r="N63" s="229">
        <f>D62*H63</f>
        <v>0</v>
      </c>
      <c r="O63" s="229">
        <f>D62*I63</f>
        <v>0</v>
      </c>
      <c r="P63" s="208">
        <f t="shared" si="5"/>
        <v>0</v>
      </c>
      <c r="Q63" s="184"/>
      <c r="R63" s="185" t="s">
        <v>198</v>
      </c>
      <c r="S63" s="176">
        <f t="shared" si="9"/>
        <v>0</v>
      </c>
    </row>
    <row r="64" spans="2:19">
      <c r="B64" s="357"/>
      <c r="C64" s="367">
        <v>28</v>
      </c>
      <c r="D64" s="367">
        <v>1</v>
      </c>
      <c r="E64" s="187">
        <v>0.26</v>
      </c>
      <c r="F64" s="384">
        <f t="shared" si="10"/>
        <v>5.1999999999999998E-2</v>
      </c>
      <c r="G64" s="385"/>
      <c r="H64" s="178"/>
      <c r="I64" s="178"/>
      <c r="J64" s="188">
        <f t="shared" si="1"/>
        <v>0</v>
      </c>
      <c r="K64" s="232">
        <f t="shared" si="2"/>
        <v>0</v>
      </c>
      <c r="L64" s="232">
        <f t="shared" si="3"/>
        <v>0</v>
      </c>
      <c r="M64" s="190">
        <f t="shared" si="4"/>
        <v>0</v>
      </c>
      <c r="N64" s="234">
        <f>D64*H64</f>
        <v>0</v>
      </c>
      <c r="O64" s="234">
        <f>D64*I64</f>
        <v>0</v>
      </c>
      <c r="P64" s="192">
        <f t="shared" si="5"/>
        <v>0</v>
      </c>
      <c r="Q64" s="184" t="s">
        <v>198</v>
      </c>
      <c r="R64" s="185"/>
      <c r="S64" s="176">
        <f t="shared" si="9"/>
        <v>0</v>
      </c>
    </row>
    <row r="65" spans="2:23" ht="13.5" thickBot="1">
      <c r="B65" s="358"/>
      <c r="C65" s="372"/>
      <c r="D65" s="372"/>
      <c r="E65" s="237">
        <v>0.39</v>
      </c>
      <c r="F65" s="386">
        <f t="shared" si="10"/>
        <v>7.8E-2</v>
      </c>
      <c r="G65" s="387"/>
      <c r="H65" s="213"/>
      <c r="I65" s="213"/>
      <c r="J65" s="238">
        <f t="shared" si="1"/>
        <v>0</v>
      </c>
      <c r="K65" s="239">
        <f t="shared" si="2"/>
        <v>0</v>
      </c>
      <c r="L65" s="239">
        <f t="shared" si="3"/>
        <v>0</v>
      </c>
      <c r="M65" s="240">
        <f t="shared" si="4"/>
        <v>0</v>
      </c>
      <c r="N65" s="241">
        <f>D64*H65</f>
        <v>0</v>
      </c>
      <c r="O65" s="241">
        <f>D64*I65</f>
        <v>0</v>
      </c>
      <c r="P65" s="242">
        <f t="shared" si="5"/>
        <v>0</v>
      </c>
      <c r="Q65" s="166"/>
      <c r="R65" s="167" t="s">
        <v>198</v>
      </c>
      <c r="S65" s="176">
        <f t="shared" si="9"/>
        <v>0</v>
      </c>
    </row>
    <row r="66" spans="2:23">
      <c r="B66" s="346" t="s">
        <v>199</v>
      </c>
      <c r="C66" s="353">
        <v>28</v>
      </c>
      <c r="D66" s="353">
        <v>1</v>
      </c>
      <c r="E66" s="243">
        <v>0.42</v>
      </c>
      <c r="F66" s="390">
        <f t="shared" si="10"/>
        <v>8.4000000000000005E-2</v>
      </c>
      <c r="G66" s="391"/>
      <c r="H66" s="170"/>
      <c r="I66" s="170"/>
      <c r="J66" s="244">
        <f t="shared" si="1"/>
        <v>0</v>
      </c>
      <c r="K66" s="222">
        <f t="shared" si="2"/>
        <v>0</v>
      </c>
      <c r="L66" s="222">
        <f t="shared" si="3"/>
        <v>0</v>
      </c>
      <c r="M66" s="245">
        <f t="shared" si="4"/>
        <v>0</v>
      </c>
      <c r="N66" s="224">
        <f>D66*H66</f>
        <v>0</v>
      </c>
      <c r="O66" s="224">
        <f>D66*I66</f>
        <v>0</v>
      </c>
      <c r="P66" s="246">
        <f t="shared" si="5"/>
        <v>0</v>
      </c>
      <c r="Q66" s="160" t="s">
        <v>198</v>
      </c>
      <c r="R66" s="161"/>
      <c r="S66" s="176">
        <f t="shared" si="9"/>
        <v>0</v>
      </c>
    </row>
    <row r="67" spans="2:23">
      <c r="B67" s="388"/>
      <c r="C67" s="361"/>
      <c r="D67" s="361"/>
      <c r="E67" s="177">
        <v>0.45200000000000001</v>
      </c>
      <c r="F67" s="364">
        <f t="shared" si="10"/>
        <v>9.0400000000000008E-2</v>
      </c>
      <c r="G67" s="365"/>
      <c r="H67" s="178"/>
      <c r="I67" s="178"/>
      <c r="J67" s="193">
        <f t="shared" si="1"/>
        <v>0</v>
      </c>
      <c r="K67" s="180">
        <f t="shared" si="2"/>
        <v>0</v>
      </c>
      <c r="L67" s="180">
        <f t="shared" si="3"/>
        <v>0</v>
      </c>
      <c r="M67" s="194">
        <f t="shared" si="4"/>
        <v>0</v>
      </c>
      <c r="N67" s="182">
        <f>D66*H67</f>
        <v>0</v>
      </c>
      <c r="O67" s="182">
        <f>D66*I67</f>
        <v>0</v>
      </c>
      <c r="P67" s="195">
        <f t="shared" si="5"/>
        <v>0</v>
      </c>
      <c r="Q67" s="184"/>
      <c r="R67" s="185" t="s">
        <v>198</v>
      </c>
      <c r="S67" s="176">
        <f t="shared" si="9"/>
        <v>0</v>
      </c>
    </row>
    <row r="68" spans="2:23">
      <c r="B68" s="389"/>
      <c r="C68" s="367">
        <v>36</v>
      </c>
      <c r="D68" s="367">
        <v>1.3</v>
      </c>
      <c r="E68" s="247">
        <v>0.42</v>
      </c>
      <c r="F68" s="392">
        <f t="shared" si="10"/>
        <v>8.4000000000000005E-2</v>
      </c>
      <c r="G68" s="393"/>
      <c r="H68" s="178"/>
      <c r="I68" s="178"/>
      <c r="J68" s="248">
        <f t="shared" si="1"/>
        <v>0</v>
      </c>
      <c r="K68" s="232">
        <f t="shared" si="2"/>
        <v>0</v>
      </c>
      <c r="L68" s="232">
        <f t="shared" si="3"/>
        <v>0</v>
      </c>
      <c r="M68" s="249">
        <f t="shared" si="4"/>
        <v>0</v>
      </c>
      <c r="N68" s="234">
        <f>D68*H68</f>
        <v>0</v>
      </c>
      <c r="O68" s="234">
        <f>D68*I68</f>
        <v>0</v>
      </c>
      <c r="P68" s="250">
        <f t="shared" si="5"/>
        <v>0</v>
      </c>
      <c r="Q68" s="184" t="s">
        <v>198</v>
      </c>
      <c r="R68" s="185"/>
      <c r="S68" s="176">
        <f t="shared" si="9"/>
        <v>0</v>
      </c>
    </row>
    <row r="69" spans="2:23">
      <c r="B69" s="389"/>
      <c r="C69" s="361"/>
      <c r="D69" s="361"/>
      <c r="E69" s="177">
        <v>0.45200000000000001</v>
      </c>
      <c r="F69" s="364">
        <f t="shared" si="10"/>
        <v>9.0400000000000008E-2</v>
      </c>
      <c r="G69" s="365"/>
      <c r="H69" s="178"/>
      <c r="I69" s="178"/>
      <c r="J69" s="193">
        <f t="shared" si="1"/>
        <v>0</v>
      </c>
      <c r="K69" s="180">
        <f t="shared" si="2"/>
        <v>0</v>
      </c>
      <c r="L69" s="180">
        <f t="shared" si="3"/>
        <v>0</v>
      </c>
      <c r="M69" s="194">
        <f t="shared" si="4"/>
        <v>0</v>
      </c>
      <c r="N69" s="182">
        <f>D68*H69</f>
        <v>0</v>
      </c>
      <c r="O69" s="182">
        <f>D68*I69</f>
        <v>0</v>
      </c>
      <c r="P69" s="195">
        <f t="shared" si="5"/>
        <v>0</v>
      </c>
      <c r="Q69" s="184"/>
      <c r="R69" s="185" t="s">
        <v>198</v>
      </c>
      <c r="S69" s="176">
        <f t="shared" si="9"/>
        <v>0</v>
      </c>
    </row>
    <row r="70" spans="2:23">
      <c r="B70" s="389"/>
      <c r="C70" s="367">
        <v>45</v>
      </c>
      <c r="D70" s="367">
        <v>1.6</v>
      </c>
      <c r="E70" s="247">
        <v>0.42</v>
      </c>
      <c r="F70" s="392">
        <f t="shared" si="10"/>
        <v>8.4000000000000005E-2</v>
      </c>
      <c r="G70" s="393"/>
      <c r="H70" s="178"/>
      <c r="I70" s="178"/>
      <c r="J70" s="248">
        <f t="shared" si="1"/>
        <v>0</v>
      </c>
      <c r="K70" s="232">
        <f t="shared" si="2"/>
        <v>0</v>
      </c>
      <c r="L70" s="232">
        <f t="shared" si="3"/>
        <v>0</v>
      </c>
      <c r="M70" s="249">
        <f t="shared" si="4"/>
        <v>0</v>
      </c>
      <c r="N70" s="234">
        <f>D70*H70</f>
        <v>0</v>
      </c>
      <c r="O70" s="234">
        <f>D70*I70</f>
        <v>0</v>
      </c>
      <c r="P70" s="250">
        <f t="shared" si="5"/>
        <v>0</v>
      </c>
      <c r="Q70" s="184" t="s">
        <v>198</v>
      </c>
      <c r="R70" s="185"/>
      <c r="S70" s="176">
        <f t="shared" si="9"/>
        <v>0</v>
      </c>
    </row>
    <row r="71" spans="2:23">
      <c r="B71" s="389"/>
      <c r="C71" s="361"/>
      <c r="D71" s="361"/>
      <c r="E71" s="177">
        <v>0.56200000000000006</v>
      </c>
      <c r="F71" s="364">
        <f t="shared" si="10"/>
        <v>0.1124</v>
      </c>
      <c r="G71" s="365"/>
      <c r="H71" s="178"/>
      <c r="I71" s="178"/>
      <c r="J71" s="193">
        <f t="shared" si="1"/>
        <v>0</v>
      </c>
      <c r="K71" s="180">
        <f t="shared" si="2"/>
        <v>0</v>
      </c>
      <c r="L71" s="180">
        <f t="shared" si="3"/>
        <v>0</v>
      </c>
      <c r="M71" s="194">
        <f t="shared" si="4"/>
        <v>0</v>
      </c>
      <c r="N71" s="182">
        <f>D70*H71</f>
        <v>0</v>
      </c>
      <c r="O71" s="182">
        <f>D70*I71</f>
        <v>0</v>
      </c>
      <c r="P71" s="195">
        <f t="shared" si="5"/>
        <v>0</v>
      </c>
      <c r="Q71" s="184"/>
      <c r="R71" s="185" t="s">
        <v>198</v>
      </c>
      <c r="S71" s="176">
        <f t="shared" si="9"/>
        <v>0</v>
      </c>
    </row>
    <row r="72" spans="2:23">
      <c r="B72" s="389"/>
      <c r="C72" s="367">
        <v>56</v>
      </c>
      <c r="D72" s="367">
        <v>2</v>
      </c>
      <c r="E72" s="247">
        <v>0.48</v>
      </c>
      <c r="F72" s="392">
        <f t="shared" si="10"/>
        <v>9.6000000000000002E-2</v>
      </c>
      <c r="G72" s="393"/>
      <c r="H72" s="178"/>
      <c r="I72" s="178"/>
      <c r="J72" s="248">
        <f t="shared" si="1"/>
        <v>0</v>
      </c>
      <c r="K72" s="232">
        <f t="shared" si="2"/>
        <v>0</v>
      </c>
      <c r="L72" s="232">
        <f t="shared" si="3"/>
        <v>0</v>
      </c>
      <c r="M72" s="249">
        <f t="shared" si="4"/>
        <v>0</v>
      </c>
      <c r="N72" s="234">
        <f>D72*H72</f>
        <v>0</v>
      </c>
      <c r="O72" s="234">
        <f>D72*I72</f>
        <v>0</v>
      </c>
      <c r="P72" s="250">
        <f t="shared" si="5"/>
        <v>0</v>
      </c>
      <c r="Q72" s="184" t="s">
        <v>198</v>
      </c>
      <c r="R72" s="185"/>
      <c r="S72" s="176">
        <f t="shared" si="9"/>
        <v>0</v>
      </c>
    </row>
    <row r="73" spans="2:23">
      <c r="B73" s="389"/>
      <c r="C73" s="361"/>
      <c r="D73" s="361"/>
      <c r="E73" s="177">
        <v>0.68200000000000005</v>
      </c>
      <c r="F73" s="364">
        <f t="shared" si="10"/>
        <v>0.13639999999999999</v>
      </c>
      <c r="G73" s="365"/>
      <c r="H73" s="178"/>
      <c r="I73" s="178"/>
      <c r="J73" s="193">
        <f t="shared" si="1"/>
        <v>0</v>
      </c>
      <c r="K73" s="180">
        <f t="shared" si="2"/>
        <v>0</v>
      </c>
      <c r="L73" s="180">
        <f t="shared" si="3"/>
        <v>0</v>
      </c>
      <c r="M73" s="194">
        <f t="shared" si="4"/>
        <v>0</v>
      </c>
      <c r="N73" s="182">
        <f>D72*H73</f>
        <v>0</v>
      </c>
      <c r="O73" s="182">
        <f>D72*I73</f>
        <v>0</v>
      </c>
      <c r="P73" s="195">
        <f t="shared" si="5"/>
        <v>0</v>
      </c>
      <c r="Q73" s="184"/>
      <c r="R73" s="185" t="s">
        <v>198</v>
      </c>
      <c r="S73" s="176">
        <f t="shared" si="9"/>
        <v>0</v>
      </c>
    </row>
    <row r="74" spans="2:23">
      <c r="B74" s="389"/>
      <c r="C74" s="367">
        <v>71</v>
      </c>
      <c r="D74" s="367">
        <v>2.5</v>
      </c>
      <c r="E74" s="247">
        <v>0.74</v>
      </c>
      <c r="F74" s="392">
        <f t="shared" si="10"/>
        <v>0.14799999999999999</v>
      </c>
      <c r="G74" s="393"/>
      <c r="H74" s="178"/>
      <c r="I74" s="178"/>
      <c r="J74" s="248">
        <f t="shared" si="1"/>
        <v>0</v>
      </c>
      <c r="K74" s="232">
        <f t="shared" si="2"/>
        <v>0</v>
      </c>
      <c r="L74" s="232">
        <f t="shared" si="3"/>
        <v>0</v>
      </c>
      <c r="M74" s="249">
        <f t="shared" si="4"/>
        <v>0</v>
      </c>
      <c r="N74" s="234">
        <f>D74*H74</f>
        <v>0</v>
      </c>
      <c r="O74" s="234">
        <f>D74*I74</f>
        <v>0</v>
      </c>
      <c r="P74" s="250">
        <f t="shared" si="5"/>
        <v>0</v>
      </c>
      <c r="Q74" s="184" t="s">
        <v>198</v>
      </c>
      <c r="R74" s="185"/>
      <c r="S74" s="176">
        <f t="shared" si="9"/>
        <v>0</v>
      </c>
    </row>
    <row r="75" spans="2:23">
      <c r="B75" s="389"/>
      <c r="C75" s="361"/>
      <c r="D75" s="361"/>
      <c r="E75" s="177">
        <v>0.74199999999999999</v>
      </c>
      <c r="F75" s="364">
        <f t="shared" si="10"/>
        <v>0.1484</v>
      </c>
      <c r="G75" s="365"/>
      <c r="H75" s="178"/>
      <c r="I75" s="178"/>
      <c r="J75" s="193">
        <f t="shared" si="1"/>
        <v>0</v>
      </c>
      <c r="K75" s="180">
        <f t="shared" si="2"/>
        <v>0</v>
      </c>
      <c r="L75" s="180">
        <f t="shared" si="3"/>
        <v>0</v>
      </c>
      <c r="M75" s="194">
        <f t="shared" si="4"/>
        <v>0</v>
      </c>
      <c r="N75" s="182">
        <f>D74*H75</f>
        <v>0</v>
      </c>
      <c r="O75" s="182">
        <f>D74*I75</f>
        <v>0</v>
      </c>
      <c r="P75" s="195">
        <f t="shared" si="5"/>
        <v>0</v>
      </c>
      <c r="Q75" s="184"/>
      <c r="R75" s="185" t="s">
        <v>198</v>
      </c>
      <c r="S75" s="176">
        <f t="shared" si="9"/>
        <v>0</v>
      </c>
    </row>
    <row r="76" spans="2:23">
      <c r="B76" s="389"/>
      <c r="C76" s="367">
        <v>80</v>
      </c>
      <c r="D76" s="367">
        <v>3</v>
      </c>
      <c r="E76" s="247">
        <v>0.74</v>
      </c>
      <c r="F76" s="392">
        <f t="shared" si="10"/>
        <v>0.14799999999999999</v>
      </c>
      <c r="G76" s="393"/>
      <c r="H76" s="178"/>
      <c r="I76" s="178"/>
      <c r="J76" s="248">
        <f t="shared" si="1"/>
        <v>0</v>
      </c>
      <c r="K76" s="232">
        <f t="shared" si="2"/>
        <v>0</v>
      </c>
      <c r="L76" s="232">
        <f t="shared" si="3"/>
        <v>0</v>
      </c>
      <c r="M76" s="249">
        <f t="shared" si="4"/>
        <v>0</v>
      </c>
      <c r="N76" s="234">
        <f>D76*H76</f>
        <v>0</v>
      </c>
      <c r="O76" s="234">
        <f>D76*I76</f>
        <v>0</v>
      </c>
      <c r="P76" s="250">
        <f t="shared" si="5"/>
        <v>0</v>
      </c>
      <c r="Q76" s="184" t="s">
        <v>198</v>
      </c>
      <c r="R76" s="185"/>
      <c r="S76" s="176">
        <f t="shared" si="9"/>
        <v>0</v>
      </c>
    </row>
    <row r="77" spans="2:23" ht="13.5" thickBot="1">
      <c r="B77" s="347"/>
      <c r="C77" s="372"/>
      <c r="D77" s="372"/>
      <c r="E77" s="219">
        <v>0.74199999999999999</v>
      </c>
      <c r="F77" s="373">
        <f t="shared" si="10"/>
        <v>0.1484</v>
      </c>
      <c r="G77" s="374"/>
      <c r="H77" s="213"/>
      <c r="I77" s="213"/>
      <c r="J77" s="214">
        <f t="shared" si="1"/>
        <v>0</v>
      </c>
      <c r="K77" s="215">
        <f t="shared" si="2"/>
        <v>0</v>
      </c>
      <c r="L77" s="215">
        <f t="shared" si="3"/>
        <v>0</v>
      </c>
      <c r="M77" s="216">
        <f t="shared" si="4"/>
        <v>0</v>
      </c>
      <c r="N77" s="217">
        <f>D76*H77</f>
        <v>0</v>
      </c>
      <c r="O77" s="217">
        <f>D76*I77</f>
        <v>0</v>
      </c>
      <c r="P77" s="218">
        <f t="shared" si="5"/>
        <v>0</v>
      </c>
      <c r="Q77" s="166"/>
      <c r="R77" s="167" t="s">
        <v>198</v>
      </c>
      <c r="S77" s="176">
        <f t="shared" si="9"/>
        <v>0</v>
      </c>
    </row>
    <row r="78" spans="2:23" ht="13.5" customHeight="1">
      <c r="B78" s="377" t="s">
        <v>249</v>
      </c>
      <c r="C78" s="353">
        <v>36</v>
      </c>
      <c r="D78" s="353">
        <v>1.3</v>
      </c>
      <c r="E78" s="220">
        <v>0.35</v>
      </c>
      <c r="F78" s="382">
        <f t="shared" si="10"/>
        <v>7.0000000000000007E-2</v>
      </c>
      <c r="G78" s="383"/>
      <c r="H78" s="170"/>
      <c r="I78" s="170"/>
      <c r="J78" s="221">
        <f t="shared" si="1"/>
        <v>0</v>
      </c>
      <c r="K78" s="222">
        <f t="shared" ref="K78:K137" si="11">F78*H78</f>
        <v>0</v>
      </c>
      <c r="L78" s="222">
        <f t="shared" ref="L78:L137" si="12">F78*I78</f>
        <v>0</v>
      </c>
      <c r="M78" s="223">
        <f t="shared" si="4"/>
        <v>0</v>
      </c>
      <c r="N78" s="224">
        <f>D78*H78</f>
        <v>0</v>
      </c>
      <c r="O78" s="224">
        <f>D78*I78</f>
        <v>0</v>
      </c>
      <c r="P78" s="225">
        <f t="shared" si="5"/>
        <v>0</v>
      </c>
      <c r="Q78" s="160" t="s">
        <v>198</v>
      </c>
      <c r="R78" s="161"/>
      <c r="S78" s="176">
        <f t="shared" si="9"/>
        <v>0</v>
      </c>
      <c r="W78" s="251"/>
    </row>
    <row r="79" spans="2:23">
      <c r="B79" s="378"/>
      <c r="C79" s="361"/>
      <c r="D79" s="361"/>
      <c r="E79" s="226">
        <v>0.57199999999999995</v>
      </c>
      <c r="F79" s="375">
        <f t="shared" si="10"/>
        <v>0.11439999999999999</v>
      </c>
      <c r="G79" s="376"/>
      <c r="H79" s="178"/>
      <c r="I79" s="178"/>
      <c r="J79" s="227">
        <f t="shared" si="1"/>
        <v>0</v>
      </c>
      <c r="K79" s="228">
        <f>F79*H79</f>
        <v>0</v>
      </c>
      <c r="L79" s="228">
        <f t="shared" si="12"/>
        <v>0</v>
      </c>
      <c r="M79" s="207">
        <f t="shared" si="4"/>
        <v>0</v>
      </c>
      <c r="N79" s="229">
        <f>D78*H79</f>
        <v>0</v>
      </c>
      <c r="O79" s="229">
        <f>D78*I79</f>
        <v>0</v>
      </c>
      <c r="P79" s="208">
        <f t="shared" si="5"/>
        <v>0</v>
      </c>
      <c r="Q79" s="184"/>
      <c r="R79" s="185" t="s">
        <v>198</v>
      </c>
      <c r="S79" s="176">
        <f t="shared" si="9"/>
        <v>0</v>
      </c>
      <c r="W79" s="251"/>
    </row>
    <row r="80" spans="2:23">
      <c r="B80" s="378"/>
      <c r="C80" s="367">
        <v>45</v>
      </c>
      <c r="D80" s="367">
        <v>1.6</v>
      </c>
      <c r="E80" s="230">
        <v>0.39</v>
      </c>
      <c r="F80" s="380">
        <f t="shared" si="10"/>
        <v>7.8E-2</v>
      </c>
      <c r="G80" s="381"/>
      <c r="H80" s="178"/>
      <c r="I80" s="178"/>
      <c r="J80" s="231">
        <f t="shared" si="1"/>
        <v>0</v>
      </c>
      <c r="K80" s="232">
        <f t="shared" si="11"/>
        <v>0</v>
      </c>
      <c r="L80" s="232">
        <f t="shared" si="12"/>
        <v>0</v>
      </c>
      <c r="M80" s="233">
        <f t="shared" si="4"/>
        <v>0</v>
      </c>
      <c r="N80" s="234">
        <f>D80*H80</f>
        <v>0</v>
      </c>
      <c r="O80" s="234">
        <f>D80*I80</f>
        <v>0</v>
      </c>
      <c r="P80" s="235">
        <f t="shared" si="5"/>
        <v>0</v>
      </c>
      <c r="Q80" s="184" t="s">
        <v>198</v>
      </c>
      <c r="R80" s="185"/>
      <c r="S80" s="176">
        <f t="shared" si="9"/>
        <v>0</v>
      </c>
      <c r="T80" s="149">
        <v>0.46</v>
      </c>
      <c r="W80" s="251"/>
    </row>
    <row r="81" spans="2:23">
      <c r="B81" s="378"/>
      <c r="C81" s="361"/>
      <c r="D81" s="361"/>
      <c r="E81" s="236">
        <v>0.57199999999999995</v>
      </c>
      <c r="F81" s="375">
        <f t="shared" si="10"/>
        <v>0.11439999999999999</v>
      </c>
      <c r="G81" s="376"/>
      <c r="H81" s="178"/>
      <c r="I81" s="178"/>
      <c r="J81" s="206">
        <f t="shared" si="1"/>
        <v>0</v>
      </c>
      <c r="K81" s="228">
        <f t="shared" si="11"/>
        <v>0</v>
      </c>
      <c r="L81" s="228">
        <f t="shared" si="12"/>
        <v>0</v>
      </c>
      <c r="M81" s="207">
        <f t="shared" si="4"/>
        <v>0</v>
      </c>
      <c r="N81" s="229">
        <f>D80*H81</f>
        <v>0</v>
      </c>
      <c r="O81" s="229">
        <f>D80*I81</f>
        <v>0</v>
      </c>
      <c r="P81" s="208">
        <f t="shared" si="5"/>
        <v>0</v>
      </c>
      <c r="Q81" s="184"/>
      <c r="R81" s="185" t="s">
        <v>198</v>
      </c>
      <c r="S81" s="176">
        <f t="shared" si="9"/>
        <v>0</v>
      </c>
      <c r="T81" s="149">
        <v>200</v>
      </c>
      <c r="W81" s="251"/>
    </row>
    <row r="82" spans="2:23">
      <c r="B82" s="378"/>
      <c r="C82" s="367">
        <v>56</v>
      </c>
      <c r="D82" s="367">
        <v>2</v>
      </c>
      <c r="E82" s="187">
        <v>0.39</v>
      </c>
      <c r="F82" s="384">
        <f t="shared" si="10"/>
        <v>7.8E-2</v>
      </c>
      <c r="G82" s="385"/>
      <c r="H82" s="178"/>
      <c r="I82" s="178"/>
      <c r="J82" s="188">
        <f t="shared" si="1"/>
        <v>0</v>
      </c>
      <c r="K82" s="232">
        <f t="shared" si="11"/>
        <v>0</v>
      </c>
      <c r="L82" s="232">
        <f t="shared" si="12"/>
        <v>0</v>
      </c>
      <c r="M82" s="190">
        <f t="shared" si="4"/>
        <v>0</v>
      </c>
      <c r="N82" s="234">
        <f>D82*H82</f>
        <v>0</v>
      </c>
      <c r="O82" s="234">
        <f>D82*I82</f>
        <v>0</v>
      </c>
      <c r="P82" s="192">
        <f t="shared" si="5"/>
        <v>0</v>
      </c>
      <c r="Q82" s="184" t="s">
        <v>198</v>
      </c>
      <c r="R82" s="185"/>
      <c r="S82" s="176">
        <f t="shared" si="9"/>
        <v>0</v>
      </c>
      <c r="T82" s="149">
        <f>T80*T81/1000</f>
        <v>9.1999999999999998E-2</v>
      </c>
      <c r="W82" s="251"/>
    </row>
    <row r="83" spans="2:23">
      <c r="B83" s="378"/>
      <c r="C83" s="370"/>
      <c r="D83" s="370"/>
      <c r="E83" s="252">
        <v>0.63200000000000001</v>
      </c>
      <c r="F83" s="375">
        <f t="shared" si="10"/>
        <v>0.12640000000000001</v>
      </c>
      <c r="G83" s="376"/>
      <c r="H83" s="253"/>
      <c r="I83" s="253"/>
      <c r="J83" s="254">
        <f t="shared" si="1"/>
        <v>0</v>
      </c>
      <c r="K83" s="255">
        <f t="shared" si="11"/>
        <v>0</v>
      </c>
      <c r="L83" s="255">
        <f t="shared" si="12"/>
        <v>0</v>
      </c>
      <c r="M83" s="256">
        <f t="shared" si="4"/>
        <v>0</v>
      </c>
      <c r="N83" s="257">
        <f>D82*H83</f>
        <v>0</v>
      </c>
      <c r="O83" s="257">
        <f>D82*I83</f>
        <v>0</v>
      </c>
      <c r="P83" s="258">
        <f t="shared" si="5"/>
        <v>0</v>
      </c>
      <c r="Q83" s="259"/>
      <c r="R83" s="260" t="s">
        <v>198</v>
      </c>
      <c r="S83" s="176">
        <f t="shared" si="9"/>
        <v>0</v>
      </c>
      <c r="W83" s="251"/>
    </row>
    <row r="84" spans="2:23" ht="13.5" customHeight="1">
      <c r="B84" s="378"/>
      <c r="C84" s="367">
        <v>71</v>
      </c>
      <c r="D84" s="367">
        <v>2.5</v>
      </c>
      <c r="E84" s="230">
        <v>0.47</v>
      </c>
      <c r="F84" s="380">
        <f t="shared" si="10"/>
        <v>9.4E-2</v>
      </c>
      <c r="G84" s="381"/>
      <c r="H84" s="178"/>
      <c r="I84" s="178"/>
      <c r="J84" s="231">
        <f t="shared" si="1"/>
        <v>0</v>
      </c>
      <c r="K84" s="232">
        <f t="shared" si="11"/>
        <v>0</v>
      </c>
      <c r="L84" s="232">
        <f t="shared" si="12"/>
        <v>0</v>
      </c>
      <c r="M84" s="233">
        <f t="shared" si="4"/>
        <v>0</v>
      </c>
      <c r="N84" s="234">
        <f>D84*H84</f>
        <v>0</v>
      </c>
      <c r="O84" s="234">
        <f>D84*I84</f>
        <v>0</v>
      </c>
      <c r="P84" s="235">
        <f t="shared" si="5"/>
        <v>0</v>
      </c>
      <c r="Q84" s="184" t="s">
        <v>198</v>
      </c>
      <c r="R84" s="185"/>
      <c r="S84" s="176">
        <f t="shared" si="9"/>
        <v>0</v>
      </c>
      <c r="W84" s="251"/>
    </row>
    <row r="85" spans="2:23">
      <c r="B85" s="378"/>
      <c r="C85" s="361"/>
      <c r="D85" s="361"/>
      <c r="E85" s="226">
        <v>0.91200000000000003</v>
      </c>
      <c r="F85" s="375">
        <f t="shared" si="10"/>
        <v>0.18240000000000001</v>
      </c>
      <c r="G85" s="376"/>
      <c r="H85" s="178"/>
      <c r="I85" s="178"/>
      <c r="J85" s="227">
        <f t="shared" si="1"/>
        <v>0</v>
      </c>
      <c r="K85" s="228">
        <f t="shared" si="11"/>
        <v>0</v>
      </c>
      <c r="L85" s="228">
        <f t="shared" si="12"/>
        <v>0</v>
      </c>
      <c r="M85" s="207">
        <f t="shared" si="4"/>
        <v>0</v>
      </c>
      <c r="N85" s="229">
        <f>D84*H85</f>
        <v>0</v>
      </c>
      <c r="O85" s="229">
        <f>D84*I85</f>
        <v>0</v>
      </c>
      <c r="P85" s="208">
        <f t="shared" si="5"/>
        <v>0</v>
      </c>
      <c r="Q85" s="184"/>
      <c r="R85" s="185" t="s">
        <v>198</v>
      </c>
      <c r="S85" s="176">
        <f t="shared" si="9"/>
        <v>0</v>
      </c>
      <c r="W85" s="251"/>
    </row>
    <row r="86" spans="2:23">
      <c r="B86" s="378"/>
      <c r="C86" s="367">
        <v>80</v>
      </c>
      <c r="D86" s="367">
        <v>3</v>
      </c>
      <c r="E86" s="230">
        <v>0.52</v>
      </c>
      <c r="F86" s="380">
        <f t="shared" si="10"/>
        <v>0.104</v>
      </c>
      <c r="G86" s="381"/>
      <c r="H86" s="178"/>
      <c r="I86" s="178"/>
      <c r="J86" s="231">
        <f t="shared" si="1"/>
        <v>0</v>
      </c>
      <c r="K86" s="232">
        <f t="shared" si="11"/>
        <v>0</v>
      </c>
      <c r="L86" s="232">
        <f t="shared" si="12"/>
        <v>0</v>
      </c>
      <c r="M86" s="233">
        <f t="shared" si="4"/>
        <v>0</v>
      </c>
      <c r="N86" s="234">
        <f>D86*H86</f>
        <v>0</v>
      </c>
      <c r="O86" s="234">
        <f>D86*I86</f>
        <v>0</v>
      </c>
      <c r="P86" s="235">
        <f t="shared" si="5"/>
        <v>0</v>
      </c>
      <c r="Q86" s="184" t="s">
        <v>198</v>
      </c>
      <c r="R86" s="185"/>
      <c r="S86" s="176">
        <f t="shared" si="9"/>
        <v>0</v>
      </c>
      <c r="W86" s="251"/>
    </row>
    <row r="87" spans="2:23">
      <c r="B87" s="378"/>
      <c r="C87" s="361"/>
      <c r="D87" s="361"/>
      <c r="E87" s="236">
        <v>0.91200000000000003</v>
      </c>
      <c r="F87" s="375">
        <f t="shared" si="10"/>
        <v>0.18240000000000001</v>
      </c>
      <c r="G87" s="376"/>
      <c r="H87" s="178"/>
      <c r="I87" s="178"/>
      <c r="J87" s="206">
        <f t="shared" si="1"/>
        <v>0</v>
      </c>
      <c r="K87" s="228">
        <f t="shared" si="11"/>
        <v>0</v>
      </c>
      <c r="L87" s="228">
        <f t="shared" si="12"/>
        <v>0</v>
      </c>
      <c r="M87" s="207">
        <f t="shared" si="4"/>
        <v>0</v>
      </c>
      <c r="N87" s="229">
        <f>D86*H87</f>
        <v>0</v>
      </c>
      <c r="O87" s="229">
        <f>D86*I87</f>
        <v>0</v>
      </c>
      <c r="P87" s="208">
        <f t="shared" si="5"/>
        <v>0</v>
      </c>
      <c r="Q87" s="184"/>
      <c r="R87" s="185" t="s">
        <v>198</v>
      </c>
      <c r="S87" s="176">
        <f t="shared" si="9"/>
        <v>0</v>
      </c>
      <c r="W87" s="251"/>
    </row>
    <row r="88" spans="2:23">
      <c r="B88" s="378"/>
      <c r="C88" s="367">
        <v>90</v>
      </c>
      <c r="D88" s="367">
        <v>3.2</v>
      </c>
      <c r="E88" s="187">
        <v>0.52</v>
      </c>
      <c r="F88" s="384">
        <f t="shared" si="10"/>
        <v>0.104</v>
      </c>
      <c r="G88" s="385"/>
      <c r="H88" s="178"/>
      <c r="I88" s="178"/>
      <c r="J88" s="188">
        <f t="shared" si="1"/>
        <v>0</v>
      </c>
      <c r="K88" s="232">
        <f t="shared" si="11"/>
        <v>0</v>
      </c>
      <c r="L88" s="232">
        <f t="shared" si="12"/>
        <v>0</v>
      </c>
      <c r="M88" s="190">
        <f t="shared" si="4"/>
        <v>0</v>
      </c>
      <c r="N88" s="234">
        <f>D88*H88</f>
        <v>0</v>
      </c>
      <c r="O88" s="234">
        <f>D88*I88</f>
        <v>0</v>
      </c>
      <c r="P88" s="192">
        <f t="shared" si="5"/>
        <v>0</v>
      </c>
      <c r="Q88" s="184" t="s">
        <v>198</v>
      </c>
      <c r="R88" s="185"/>
      <c r="S88" s="176">
        <f t="shared" si="9"/>
        <v>0</v>
      </c>
      <c r="W88" s="251"/>
    </row>
    <row r="89" spans="2:23">
      <c r="B89" s="378"/>
      <c r="C89" s="361"/>
      <c r="D89" s="361"/>
      <c r="E89" s="236">
        <v>0.91200000000000003</v>
      </c>
      <c r="F89" s="375">
        <f t="shared" si="10"/>
        <v>0.18240000000000001</v>
      </c>
      <c r="G89" s="376"/>
      <c r="H89" s="261"/>
      <c r="I89" s="261"/>
      <c r="J89" s="206">
        <f t="shared" si="1"/>
        <v>0</v>
      </c>
      <c r="K89" s="228">
        <f t="shared" si="11"/>
        <v>0</v>
      </c>
      <c r="L89" s="228">
        <f t="shared" si="12"/>
        <v>0</v>
      </c>
      <c r="M89" s="207">
        <f t="shared" si="4"/>
        <v>0</v>
      </c>
      <c r="N89" s="229">
        <f>D88*H89</f>
        <v>0</v>
      </c>
      <c r="O89" s="229">
        <f>D88*I89</f>
        <v>0</v>
      </c>
      <c r="P89" s="208">
        <f t="shared" si="5"/>
        <v>0</v>
      </c>
      <c r="Q89" s="184"/>
      <c r="R89" s="185" t="s">
        <v>198</v>
      </c>
      <c r="S89" s="176">
        <f t="shared" si="9"/>
        <v>0</v>
      </c>
      <c r="W89" s="251"/>
    </row>
    <row r="90" spans="2:23" ht="13.5" customHeight="1">
      <c r="B90" s="378"/>
      <c r="C90" s="370">
        <v>112</v>
      </c>
      <c r="D90" s="370">
        <v>4</v>
      </c>
      <c r="E90" s="262">
        <v>0.73</v>
      </c>
      <c r="F90" s="380">
        <f t="shared" si="10"/>
        <v>0.14599999999999999</v>
      </c>
      <c r="G90" s="381"/>
      <c r="H90" s="198"/>
      <c r="I90" s="198"/>
      <c r="J90" s="263">
        <f t="shared" si="1"/>
        <v>0</v>
      </c>
      <c r="K90" s="264">
        <f t="shared" si="11"/>
        <v>0</v>
      </c>
      <c r="L90" s="264">
        <f t="shared" si="12"/>
        <v>0</v>
      </c>
      <c r="M90" s="265">
        <f t="shared" si="4"/>
        <v>0</v>
      </c>
      <c r="N90" s="266">
        <f>D90*H90</f>
        <v>0</v>
      </c>
      <c r="O90" s="266">
        <f>D90*I90</f>
        <v>0</v>
      </c>
      <c r="P90" s="267">
        <f t="shared" si="5"/>
        <v>0</v>
      </c>
      <c r="Q90" s="204" t="s">
        <v>198</v>
      </c>
      <c r="R90" s="205"/>
      <c r="S90" s="209"/>
      <c r="W90" s="251"/>
    </row>
    <row r="91" spans="2:23">
      <c r="B91" s="378"/>
      <c r="C91" s="361"/>
      <c r="D91" s="361"/>
      <c r="E91" s="226">
        <v>1.3</v>
      </c>
      <c r="F91" s="375">
        <f t="shared" si="10"/>
        <v>0.26</v>
      </c>
      <c r="G91" s="376"/>
      <c r="H91" s="178"/>
      <c r="I91" s="178"/>
      <c r="J91" s="227">
        <f t="shared" si="1"/>
        <v>0</v>
      </c>
      <c r="K91" s="228">
        <f t="shared" si="11"/>
        <v>0</v>
      </c>
      <c r="L91" s="228">
        <f t="shared" si="12"/>
        <v>0</v>
      </c>
      <c r="M91" s="207">
        <f t="shared" si="4"/>
        <v>0</v>
      </c>
      <c r="N91" s="229">
        <f>D90*H91</f>
        <v>0</v>
      </c>
      <c r="O91" s="229">
        <f>D90*I91</f>
        <v>0</v>
      </c>
      <c r="P91" s="208">
        <f t="shared" si="5"/>
        <v>0</v>
      </c>
      <c r="Q91" s="184"/>
      <c r="R91" s="185" t="s">
        <v>198</v>
      </c>
      <c r="S91" s="209"/>
      <c r="W91" s="251"/>
    </row>
    <row r="92" spans="2:23">
      <c r="B92" s="378"/>
      <c r="C92" s="367">
        <v>140</v>
      </c>
      <c r="D92" s="367">
        <v>5</v>
      </c>
      <c r="E92" s="230">
        <v>0.95</v>
      </c>
      <c r="F92" s="380">
        <f t="shared" si="10"/>
        <v>0.19</v>
      </c>
      <c r="G92" s="381"/>
      <c r="H92" s="178"/>
      <c r="I92" s="178"/>
      <c r="J92" s="231">
        <f t="shared" si="1"/>
        <v>0</v>
      </c>
      <c r="K92" s="232">
        <f t="shared" si="11"/>
        <v>0</v>
      </c>
      <c r="L92" s="232">
        <f t="shared" si="12"/>
        <v>0</v>
      </c>
      <c r="M92" s="233">
        <f t="shared" si="4"/>
        <v>0</v>
      </c>
      <c r="N92" s="234">
        <f>D92*H92</f>
        <v>0</v>
      </c>
      <c r="O92" s="234">
        <f>D92*I92</f>
        <v>0</v>
      </c>
      <c r="P92" s="235">
        <f t="shared" si="5"/>
        <v>0</v>
      </c>
      <c r="Q92" s="184" t="s">
        <v>198</v>
      </c>
      <c r="R92" s="185"/>
      <c r="S92" s="209"/>
      <c r="W92" s="251"/>
    </row>
    <row r="93" spans="2:23">
      <c r="B93" s="378"/>
      <c r="C93" s="361"/>
      <c r="D93" s="361"/>
      <c r="E93" s="236">
        <v>1.6</v>
      </c>
      <c r="F93" s="375">
        <f t="shared" si="10"/>
        <v>0.32</v>
      </c>
      <c r="G93" s="376"/>
      <c r="H93" s="178"/>
      <c r="I93" s="178"/>
      <c r="J93" s="206">
        <f t="shared" si="1"/>
        <v>0</v>
      </c>
      <c r="K93" s="228">
        <f t="shared" si="11"/>
        <v>0</v>
      </c>
      <c r="L93" s="228">
        <f t="shared" si="12"/>
        <v>0</v>
      </c>
      <c r="M93" s="207">
        <f t="shared" si="4"/>
        <v>0</v>
      </c>
      <c r="N93" s="229">
        <f>D92*H93</f>
        <v>0</v>
      </c>
      <c r="O93" s="229">
        <f>D92*I93</f>
        <v>0</v>
      </c>
      <c r="P93" s="208">
        <f t="shared" si="5"/>
        <v>0</v>
      </c>
      <c r="Q93" s="184"/>
      <c r="R93" s="185" t="s">
        <v>198</v>
      </c>
      <c r="S93" s="209"/>
      <c r="W93" s="251"/>
    </row>
    <row r="94" spans="2:23">
      <c r="B94" s="378"/>
      <c r="C94" s="367">
        <v>160</v>
      </c>
      <c r="D94" s="367">
        <v>6</v>
      </c>
      <c r="E94" s="187">
        <v>1.3</v>
      </c>
      <c r="F94" s="384">
        <f>(E94*200)/1000</f>
        <v>0.26</v>
      </c>
      <c r="G94" s="385"/>
      <c r="H94" s="178"/>
      <c r="I94" s="178"/>
      <c r="J94" s="188">
        <f t="shared" si="1"/>
        <v>0</v>
      </c>
      <c r="K94" s="232">
        <f t="shared" si="11"/>
        <v>0</v>
      </c>
      <c r="L94" s="232">
        <f t="shared" si="12"/>
        <v>0</v>
      </c>
      <c r="M94" s="190">
        <f t="shared" si="4"/>
        <v>0</v>
      </c>
      <c r="N94" s="234">
        <f>D94*H94</f>
        <v>0</v>
      </c>
      <c r="O94" s="234">
        <f>D94*I94</f>
        <v>0</v>
      </c>
      <c r="P94" s="192">
        <f t="shared" si="5"/>
        <v>0</v>
      </c>
      <c r="Q94" s="184" t="s">
        <v>198</v>
      </c>
      <c r="R94" s="185"/>
      <c r="S94" s="209"/>
      <c r="W94" s="251"/>
    </row>
    <row r="95" spans="2:23" ht="13.5" thickBot="1">
      <c r="B95" s="379"/>
      <c r="C95" s="372"/>
      <c r="D95" s="372"/>
      <c r="E95" s="237">
        <v>1.6</v>
      </c>
      <c r="F95" s="386">
        <f t="shared" si="10"/>
        <v>0.32</v>
      </c>
      <c r="G95" s="387"/>
      <c r="H95" s="213"/>
      <c r="I95" s="213"/>
      <c r="J95" s="238">
        <f t="shared" si="1"/>
        <v>0</v>
      </c>
      <c r="K95" s="239">
        <f t="shared" si="11"/>
        <v>0</v>
      </c>
      <c r="L95" s="239">
        <f t="shared" si="12"/>
        <v>0</v>
      </c>
      <c r="M95" s="240">
        <f t="shared" si="4"/>
        <v>0</v>
      </c>
      <c r="N95" s="241">
        <f>D94*H95</f>
        <v>0</v>
      </c>
      <c r="O95" s="241">
        <f>D94*I95</f>
        <v>0</v>
      </c>
      <c r="P95" s="242">
        <f t="shared" si="5"/>
        <v>0</v>
      </c>
      <c r="Q95" s="166"/>
      <c r="R95" s="167" t="s">
        <v>198</v>
      </c>
      <c r="S95" s="209"/>
      <c r="W95" s="251"/>
    </row>
    <row r="96" spans="2:23">
      <c r="B96" s="394" t="s">
        <v>250</v>
      </c>
      <c r="C96" s="159">
        <v>22</v>
      </c>
      <c r="D96" s="159">
        <v>0.8</v>
      </c>
      <c r="E96" s="243">
        <v>0.75</v>
      </c>
      <c r="F96" s="397">
        <f>(E96*200)/1000</f>
        <v>0.15</v>
      </c>
      <c r="G96" s="398"/>
      <c r="H96" s="170"/>
      <c r="I96" s="170"/>
      <c r="J96" s="244">
        <f t="shared" ref="J96:J137" si="13">H96+I96</f>
        <v>0</v>
      </c>
      <c r="K96" s="222">
        <f t="shared" si="11"/>
        <v>0</v>
      </c>
      <c r="L96" s="222">
        <f t="shared" si="12"/>
        <v>0</v>
      </c>
      <c r="M96" s="245">
        <f t="shared" ref="M96:M137" si="14">K96+L96</f>
        <v>0</v>
      </c>
      <c r="N96" s="224">
        <f t="shared" ref="N96:N132" si="15">D96*H96</f>
        <v>0</v>
      </c>
      <c r="O96" s="224">
        <f t="shared" ref="O96:O132" si="16">D96*I96</f>
        <v>0</v>
      </c>
      <c r="P96" s="246">
        <f t="shared" ref="P96:P132" si="17">N96+O96</f>
        <v>0</v>
      </c>
      <c r="Q96" s="160"/>
      <c r="R96" s="161"/>
      <c r="S96" s="176">
        <f t="shared" ref="S96:S102" si="18">IF(J96&gt;0,1,0)</f>
        <v>0</v>
      </c>
    </row>
    <row r="97" spans="2:19">
      <c r="B97" s="395"/>
      <c r="C97" s="186">
        <v>28</v>
      </c>
      <c r="D97" s="186">
        <v>1</v>
      </c>
      <c r="E97" s="247">
        <v>0.75</v>
      </c>
      <c r="F97" s="399">
        <f>(E97*200)/1000</f>
        <v>0.15</v>
      </c>
      <c r="G97" s="400"/>
      <c r="H97" s="178"/>
      <c r="I97" s="178"/>
      <c r="J97" s="248">
        <f t="shared" si="13"/>
        <v>0</v>
      </c>
      <c r="K97" s="232">
        <f t="shared" si="11"/>
        <v>0</v>
      </c>
      <c r="L97" s="232">
        <f t="shared" si="12"/>
        <v>0</v>
      </c>
      <c r="M97" s="249">
        <f t="shared" si="14"/>
        <v>0</v>
      </c>
      <c r="N97" s="234">
        <f t="shared" si="15"/>
        <v>0</v>
      </c>
      <c r="O97" s="234">
        <f t="shared" si="16"/>
        <v>0</v>
      </c>
      <c r="P97" s="250">
        <f t="shared" si="17"/>
        <v>0</v>
      </c>
      <c r="Q97" s="184"/>
      <c r="R97" s="185"/>
      <c r="S97" s="176">
        <f t="shared" si="18"/>
        <v>0</v>
      </c>
    </row>
    <row r="98" spans="2:19">
      <c r="B98" s="395"/>
      <c r="C98" s="186">
        <v>36</v>
      </c>
      <c r="D98" s="186">
        <v>1.3</v>
      </c>
      <c r="E98" s="247">
        <v>0.75</v>
      </c>
      <c r="F98" s="399">
        <f>(E98*200)/1000</f>
        <v>0.15</v>
      </c>
      <c r="G98" s="400"/>
      <c r="H98" s="178"/>
      <c r="I98" s="178"/>
      <c r="J98" s="248">
        <f t="shared" si="13"/>
        <v>0</v>
      </c>
      <c r="K98" s="232">
        <f t="shared" si="11"/>
        <v>0</v>
      </c>
      <c r="L98" s="232">
        <f t="shared" si="12"/>
        <v>0</v>
      </c>
      <c r="M98" s="249">
        <f t="shared" si="14"/>
        <v>0</v>
      </c>
      <c r="N98" s="234">
        <f t="shared" si="15"/>
        <v>0</v>
      </c>
      <c r="O98" s="234">
        <f t="shared" si="16"/>
        <v>0</v>
      </c>
      <c r="P98" s="250">
        <f t="shared" si="17"/>
        <v>0</v>
      </c>
      <c r="Q98" s="184"/>
      <c r="R98" s="185"/>
      <c r="S98" s="176">
        <f t="shared" si="18"/>
        <v>0</v>
      </c>
    </row>
    <row r="99" spans="2:19">
      <c r="B99" s="395"/>
      <c r="C99" s="268">
        <v>45</v>
      </c>
      <c r="D99" s="268">
        <v>1.6</v>
      </c>
      <c r="E99" s="247">
        <v>0.75</v>
      </c>
      <c r="F99" s="399">
        <f>(E99*200)/1000</f>
        <v>0.15</v>
      </c>
      <c r="G99" s="400"/>
      <c r="H99" s="178"/>
      <c r="I99" s="178"/>
      <c r="J99" s="248">
        <f t="shared" si="13"/>
        <v>0</v>
      </c>
      <c r="K99" s="232">
        <f t="shared" si="11"/>
        <v>0</v>
      </c>
      <c r="L99" s="232">
        <f t="shared" si="12"/>
        <v>0</v>
      </c>
      <c r="M99" s="249">
        <f t="shared" si="14"/>
        <v>0</v>
      </c>
      <c r="N99" s="234">
        <f t="shared" si="15"/>
        <v>0</v>
      </c>
      <c r="O99" s="234">
        <f t="shared" si="16"/>
        <v>0</v>
      </c>
      <c r="P99" s="250">
        <f t="shared" si="17"/>
        <v>0</v>
      </c>
      <c r="Q99" s="184"/>
      <c r="R99" s="185"/>
      <c r="S99" s="176">
        <f t="shared" si="18"/>
        <v>0</v>
      </c>
    </row>
    <row r="100" spans="2:19">
      <c r="B100" s="395"/>
      <c r="C100" s="196">
        <v>56</v>
      </c>
      <c r="D100" s="196">
        <v>2</v>
      </c>
      <c r="E100" s="269">
        <v>0.76</v>
      </c>
      <c r="F100" s="399">
        <f t="shared" ref="F100:F114" si="19">(E100*200)/1000</f>
        <v>0.152</v>
      </c>
      <c r="G100" s="400"/>
      <c r="H100" s="198"/>
      <c r="I100" s="198"/>
      <c r="J100" s="270">
        <f t="shared" si="13"/>
        <v>0</v>
      </c>
      <c r="K100" s="264">
        <f t="shared" si="11"/>
        <v>0</v>
      </c>
      <c r="L100" s="264">
        <f t="shared" si="12"/>
        <v>0</v>
      </c>
      <c r="M100" s="271">
        <f t="shared" si="14"/>
        <v>0</v>
      </c>
      <c r="N100" s="266">
        <f t="shared" si="15"/>
        <v>0</v>
      </c>
      <c r="O100" s="266">
        <f t="shared" si="16"/>
        <v>0</v>
      </c>
      <c r="P100" s="272">
        <f t="shared" si="17"/>
        <v>0</v>
      </c>
      <c r="Q100" s="204"/>
      <c r="R100" s="205"/>
      <c r="S100" s="176">
        <f t="shared" si="18"/>
        <v>0</v>
      </c>
    </row>
    <row r="101" spans="2:19">
      <c r="B101" s="395"/>
      <c r="C101" s="186">
        <v>71</v>
      </c>
      <c r="D101" s="186">
        <v>2.5</v>
      </c>
      <c r="E101" s="247">
        <v>1.3</v>
      </c>
      <c r="F101" s="399">
        <f t="shared" si="19"/>
        <v>0.26</v>
      </c>
      <c r="G101" s="400"/>
      <c r="H101" s="178"/>
      <c r="I101" s="178"/>
      <c r="J101" s="248">
        <f t="shared" si="13"/>
        <v>0</v>
      </c>
      <c r="K101" s="232">
        <f t="shared" si="11"/>
        <v>0</v>
      </c>
      <c r="L101" s="232">
        <f t="shared" si="12"/>
        <v>0</v>
      </c>
      <c r="M101" s="249">
        <f t="shared" si="14"/>
        <v>0</v>
      </c>
      <c r="N101" s="234">
        <f t="shared" si="15"/>
        <v>0</v>
      </c>
      <c r="O101" s="234">
        <f t="shared" si="16"/>
        <v>0</v>
      </c>
      <c r="P101" s="250">
        <f t="shared" si="17"/>
        <v>0</v>
      </c>
      <c r="Q101" s="184"/>
      <c r="R101" s="185"/>
      <c r="S101" s="176">
        <f t="shared" si="18"/>
        <v>0</v>
      </c>
    </row>
    <row r="102" spans="2:19">
      <c r="B102" s="395"/>
      <c r="C102" s="186">
        <v>90</v>
      </c>
      <c r="D102" s="186">
        <v>3.2</v>
      </c>
      <c r="E102" s="247">
        <v>1.4</v>
      </c>
      <c r="F102" s="399">
        <f t="shared" si="19"/>
        <v>0.28000000000000003</v>
      </c>
      <c r="G102" s="400"/>
      <c r="H102" s="178"/>
      <c r="I102" s="178"/>
      <c r="J102" s="248">
        <f t="shared" si="13"/>
        <v>0</v>
      </c>
      <c r="K102" s="232">
        <f t="shared" si="11"/>
        <v>0</v>
      </c>
      <c r="L102" s="232">
        <f t="shared" si="12"/>
        <v>0</v>
      </c>
      <c r="M102" s="249">
        <f t="shared" si="14"/>
        <v>0</v>
      </c>
      <c r="N102" s="234">
        <f t="shared" si="15"/>
        <v>0</v>
      </c>
      <c r="O102" s="234">
        <f t="shared" si="16"/>
        <v>0</v>
      </c>
      <c r="P102" s="250">
        <f t="shared" si="17"/>
        <v>0</v>
      </c>
      <c r="Q102" s="184"/>
      <c r="R102" s="185"/>
      <c r="S102" s="176">
        <f t="shared" si="18"/>
        <v>0</v>
      </c>
    </row>
    <row r="103" spans="2:19">
      <c r="B103" s="395"/>
      <c r="C103" s="186">
        <v>112</v>
      </c>
      <c r="D103" s="186">
        <v>4</v>
      </c>
      <c r="E103" s="247">
        <v>1.7</v>
      </c>
      <c r="F103" s="399">
        <f t="shared" si="19"/>
        <v>0.34</v>
      </c>
      <c r="G103" s="400"/>
      <c r="H103" s="178"/>
      <c r="I103" s="178"/>
      <c r="J103" s="248">
        <f t="shared" si="13"/>
        <v>0</v>
      </c>
      <c r="K103" s="232">
        <f t="shared" si="11"/>
        <v>0</v>
      </c>
      <c r="L103" s="232">
        <f t="shared" si="12"/>
        <v>0</v>
      </c>
      <c r="M103" s="249">
        <f t="shared" si="14"/>
        <v>0</v>
      </c>
      <c r="N103" s="234">
        <f t="shared" si="15"/>
        <v>0</v>
      </c>
      <c r="O103" s="234">
        <f t="shared" si="16"/>
        <v>0</v>
      </c>
      <c r="P103" s="250">
        <f t="shared" si="17"/>
        <v>0</v>
      </c>
      <c r="Q103" s="184"/>
      <c r="R103" s="185"/>
      <c r="S103" s="209"/>
    </row>
    <row r="104" spans="2:19">
      <c r="B104" s="395"/>
      <c r="C104" s="186">
        <v>140</v>
      </c>
      <c r="D104" s="186">
        <v>5</v>
      </c>
      <c r="E104" s="247">
        <v>2.1</v>
      </c>
      <c r="F104" s="399">
        <f t="shared" si="19"/>
        <v>0.42</v>
      </c>
      <c r="G104" s="400"/>
      <c r="H104" s="178"/>
      <c r="I104" s="178"/>
      <c r="J104" s="248">
        <f t="shared" si="13"/>
        <v>0</v>
      </c>
      <c r="K104" s="232">
        <f t="shared" si="11"/>
        <v>0</v>
      </c>
      <c r="L104" s="232">
        <f t="shared" si="12"/>
        <v>0</v>
      </c>
      <c r="M104" s="249">
        <f t="shared" si="14"/>
        <v>0</v>
      </c>
      <c r="N104" s="234">
        <f t="shared" si="15"/>
        <v>0</v>
      </c>
      <c r="O104" s="234">
        <f t="shared" si="16"/>
        <v>0</v>
      </c>
      <c r="P104" s="250">
        <f t="shared" si="17"/>
        <v>0</v>
      </c>
      <c r="Q104" s="184"/>
      <c r="R104" s="185"/>
      <c r="S104" s="209"/>
    </row>
    <row r="105" spans="2:19" ht="13.5" thickBot="1">
      <c r="B105" s="396"/>
      <c r="C105" s="163">
        <v>160</v>
      </c>
      <c r="D105" s="163">
        <v>6</v>
      </c>
      <c r="E105" s="273">
        <v>2.2000000000000002</v>
      </c>
      <c r="F105" s="401">
        <f t="shared" si="19"/>
        <v>0.44000000000000006</v>
      </c>
      <c r="G105" s="402"/>
      <c r="H105" s="213"/>
      <c r="I105" s="213"/>
      <c r="J105" s="274">
        <f t="shared" si="13"/>
        <v>0</v>
      </c>
      <c r="K105" s="275">
        <f t="shared" si="11"/>
        <v>0</v>
      </c>
      <c r="L105" s="275">
        <f t="shared" si="12"/>
        <v>0</v>
      </c>
      <c r="M105" s="276">
        <f t="shared" si="14"/>
        <v>0</v>
      </c>
      <c r="N105" s="277">
        <f t="shared" si="15"/>
        <v>0</v>
      </c>
      <c r="O105" s="277">
        <f t="shared" si="16"/>
        <v>0</v>
      </c>
      <c r="P105" s="278">
        <f t="shared" si="17"/>
        <v>0</v>
      </c>
      <c r="Q105" s="166"/>
      <c r="R105" s="167"/>
      <c r="S105" s="209"/>
    </row>
    <row r="106" spans="2:19" ht="13.5" customHeight="1">
      <c r="B106" s="403" t="s">
        <v>251</v>
      </c>
      <c r="C106" s="279">
        <v>28</v>
      </c>
      <c r="D106" s="196">
        <v>1</v>
      </c>
      <c r="E106" s="269">
        <v>1.5</v>
      </c>
      <c r="F106" s="405">
        <f t="shared" si="19"/>
        <v>0.3</v>
      </c>
      <c r="G106" s="406"/>
      <c r="H106" s="198"/>
      <c r="I106" s="198"/>
      <c r="J106" s="270">
        <f t="shared" si="13"/>
        <v>0</v>
      </c>
      <c r="K106" s="264">
        <f t="shared" si="11"/>
        <v>0</v>
      </c>
      <c r="L106" s="264">
        <f t="shared" si="12"/>
        <v>0</v>
      </c>
      <c r="M106" s="271">
        <f t="shared" si="14"/>
        <v>0</v>
      </c>
      <c r="N106" s="266">
        <f t="shared" si="15"/>
        <v>0</v>
      </c>
      <c r="O106" s="266">
        <f t="shared" si="16"/>
        <v>0</v>
      </c>
      <c r="P106" s="272">
        <f t="shared" si="17"/>
        <v>0</v>
      </c>
      <c r="Q106" s="204"/>
      <c r="R106" s="205"/>
      <c r="S106" s="176">
        <f t="shared" ref="S106:S111" si="20">IF(J106&gt;0,1,0)</f>
        <v>0</v>
      </c>
    </row>
    <row r="107" spans="2:19">
      <c r="B107" s="395"/>
      <c r="C107" s="280">
        <v>36</v>
      </c>
      <c r="D107" s="186">
        <v>1.3</v>
      </c>
      <c r="E107" s="247">
        <v>1.5</v>
      </c>
      <c r="F107" s="399">
        <f t="shared" si="19"/>
        <v>0.3</v>
      </c>
      <c r="G107" s="400"/>
      <c r="H107" s="178"/>
      <c r="I107" s="178"/>
      <c r="J107" s="248">
        <f t="shared" si="13"/>
        <v>0</v>
      </c>
      <c r="K107" s="232">
        <f t="shared" si="11"/>
        <v>0</v>
      </c>
      <c r="L107" s="232">
        <f t="shared" si="12"/>
        <v>0</v>
      </c>
      <c r="M107" s="249">
        <f t="shared" si="14"/>
        <v>0</v>
      </c>
      <c r="N107" s="234">
        <f t="shared" si="15"/>
        <v>0</v>
      </c>
      <c r="O107" s="234">
        <f t="shared" si="16"/>
        <v>0</v>
      </c>
      <c r="P107" s="250">
        <f t="shared" si="17"/>
        <v>0</v>
      </c>
      <c r="Q107" s="184"/>
      <c r="R107" s="185"/>
      <c r="S107" s="176">
        <f t="shared" si="20"/>
        <v>0</v>
      </c>
    </row>
    <row r="108" spans="2:19">
      <c r="B108" s="395"/>
      <c r="C108" s="268">
        <v>45</v>
      </c>
      <c r="D108" s="268">
        <v>1.6</v>
      </c>
      <c r="E108" s="247">
        <v>1.5</v>
      </c>
      <c r="F108" s="399">
        <f t="shared" si="19"/>
        <v>0.3</v>
      </c>
      <c r="G108" s="400"/>
      <c r="H108" s="178"/>
      <c r="I108" s="178"/>
      <c r="J108" s="248">
        <f t="shared" si="13"/>
        <v>0</v>
      </c>
      <c r="K108" s="232">
        <f t="shared" si="11"/>
        <v>0</v>
      </c>
      <c r="L108" s="232">
        <f t="shared" si="12"/>
        <v>0</v>
      </c>
      <c r="M108" s="249">
        <f t="shared" si="14"/>
        <v>0</v>
      </c>
      <c r="N108" s="234">
        <f t="shared" si="15"/>
        <v>0</v>
      </c>
      <c r="O108" s="234">
        <f t="shared" si="16"/>
        <v>0</v>
      </c>
      <c r="P108" s="250">
        <f t="shared" si="17"/>
        <v>0</v>
      </c>
      <c r="Q108" s="184"/>
      <c r="R108" s="185"/>
      <c r="S108" s="176">
        <f t="shared" si="20"/>
        <v>0</v>
      </c>
    </row>
    <row r="109" spans="2:19" ht="13.5" customHeight="1">
      <c r="B109" s="395"/>
      <c r="C109" s="279">
        <v>56</v>
      </c>
      <c r="D109" s="196">
        <v>2</v>
      </c>
      <c r="E109" s="247">
        <v>1.5</v>
      </c>
      <c r="F109" s="405">
        <f t="shared" si="19"/>
        <v>0.3</v>
      </c>
      <c r="G109" s="406"/>
      <c r="H109" s="198"/>
      <c r="I109" s="198"/>
      <c r="J109" s="270">
        <f>H109+I109</f>
        <v>0</v>
      </c>
      <c r="K109" s="264">
        <f t="shared" si="11"/>
        <v>0</v>
      </c>
      <c r="L109" s="264">
        <f t="shared" si="12"/>
        <v>0</v>
      </c>
      <c r="M109" s="271">
        <f>K109+L109</f>
        <v>0</v>
      </c>
      <c r="N109" s="266">
        <f t="shared" si="15"/>
        <v>0</v>
      </c>
      <c r="O109" s="266">
        <f t="shared" si="16"/>
        <v>0</v>
      </c>
      <c r="P109" s="272">
        <f>N109+O109</f>
        <v>0</v>
      </c>
      <c r="Q109" s="204"/>
      <c r="R109" s="205"/>
      <c r="S109" s="176">
        <f>IF(J109&gt;0,1,0)</f>
        <v>0</v>
      </c>
    </row>
    <row r="110" spans="2:19">
      <c r="B110" s="395"/>
      <c r="C110" s="280">
        <v>71</v>
      </c>
      <c r="D110" s="186">
        <v>2.5</v>
      </c>
      <c r="E110" s="247">
        <v>2.2000000000000002</v>
      </c>
      <c r="F110" s="405">
        <f t="shared" si="19"/>
        <v>0.44000000000000006</v>
      </c>
      <c r="G110" s="406"/>
      <c r="H110" s="178"/>
      <c r="I110" s="178"/>
      <c r="J110" s="248">
        <f>H110+I110</f>
        <v>0</v>
      </c>
      <c r="K110" s="232">
        <f t="shared" si="11"/>
        <v>0</v>
      </c>
      <c r="L110" s="232">
        <f t="shared" si="12"/>
        <v>0</v>
      </c>
      <c r="M110" s="249">
        <f>K110+L110</f>
        <v>0</v>
      </c>
      <c r="N110" s="234">
        <f t="shared" si="15"/>
        <v>0</v>
      </c>
      <c r="O110" s="234">
        <f t="shared" si="16"/>
        <v>0</v>
      </c>
      <c r="P110" s="250">
        <f>N110+O110</f>
        <v>0</v>
      </c>
      <c r="Q110" s="184"/>
      <c r="R110" s="185"/>
      <c r="S110" s="176">
        <f>IF(J110&gt;0,1,0)</f>
        <v>0</v>
      </c>
    </row>
    <row r="111" spans="2:19">
      <c r="B111" s="395"/>
      <c r="C111" s="280">
        <v>90</v>
      </c>
      <c r="D111" s="186">
        <v>3.2</v>
      </c>
      <c r="E111" s="247">
        <v>2.2999999999999998</v>
      </c>
      <c r="F111" s="405">
        <f t="shared" si="19"/>
        <v>0.45999999999999996</v>
      </c>
      <c r="G111" s="406"/>
      <c r="H111" s="178"/>
      <c r="I111" s="178"/>
      <c r="J111" s="248">
        <f t="shared" si="13"/>
        <v>0</v>
      </c>
      <c r="K111" s="232">
        <f t="shared" si="11"/>
        <v>0</v>
      </c>
      <c r="L111" s="232">
        <f t="shared" si="12"/>
        <v>0</v>
      </c>
      <c r="M111" s="249">
        <f t="shared" si="14"/>
        <v>0</v>
      </c>
      <c r="N111" s="234">
        <f t="shared" si="15"/>
        <v>0</v>
      </c>
      <c r="O111" s="234">
        <f t="shared" si="16"/>
        <v>0</v>
      </c>
      <c r="P111" s="250">
        <f t="shared" si="17"/>
        <v>0</v>
      </c>
      <c r="Q111" s="184"/>
      <c r="R111" s="185"/>
      <c r="S111" s="176">
        <f t="shared" si="20"/>
        <v>0</v>
      </c>
    </row>
    <row r="112" spans="2:19">
      <c r="B112" s="395"/>
      <c r="C112" s="280">
        <v>112</v>
      </c>
      <c r="D112" s="186">
        <v>4</v>
      </c>
      <c r="E112" s="247">
        <v>2.9</v>
      </c>
      <c r="F112" s="405">
        <f t="shared" si="19"/>
        <v>0.57999999999999996</v>
      </c>
      <c r="G112" s="406"/>
      <c r="H112" s="178"/>
      <c r="I112" s="178"/>
      <c r="J112" s="248">
        <f t="shared" si="13"/>
        <v>0</v>
      </c>
      <c r="K112" s="232">
        <f t="shared" si="11"/>
        <v>0</v>
      </c>
      <c r="L112" s="232">
        <f t="shared" si="12"/>
        <v>0</v>
      </c>
      <c r="M112" s="249">
        <f t="shared" si="14"/>
        <v>0</v>
      </c>
      <c r="N112" s="234">
        <f t="shared" si="15"/>
        <v>0</v>
      </c>
      <c r="O112" s="234">
        <f t="shared" si="16"/>
        <v>0</v>
      </c>
      <c r="P112" s="250">
        <f t="shared" si="17"/>
        <v>0</v>
      </c>
      <c r="Q112" s="184"/>
      <c r="R112" s="185"/>
      <c r="S112" s="209"/>
    </row>
    <row r="113" spans="2:19">
      <c r="B113" s="395"/>
      <c r="C113" s="280">
        <v>140</v>
      </c>
      <c r="D113" s="186">
        <v>5</v>
      </c>
      <c r="E113" s="247">
        <v>3</v>
      </c>
      <c r="F113" s="405">
        <f t="shared" si="19"/>
        <v>0.6</v>
      </c>
      <c r="G113" s="406"/>
      <c r="H113" s="178"/>
      <c r="I113" s="178"/>
      <c r="J113" s="248">
        <f t="shared" si="13"/>
        <v>0</v>
      </c>
      <c r="K113" s="232">
        <f t="shared" si="11"/>
        <v>0</v>
      </c>
      <c r="L113" s="232">
        <f t="shared" si="12"/>
        <v>0</v>
      </c>
      <c r="M113" s="249">
        <f t="shared" si="14"/>
        <v>0</v>
      </c>
      <c r="N113" s="234">
        <f t="shared" si="15"/>
        <v>0</v>
      </c>
      <c r="O113" s="234">
        <f t="shared" si="16"/>
        <v>0</v>
      </c>
      <c r="P113" s="250">
        <f t="shared" si="17"/>
        <v>0</v>
      </c>
      <c r="Q113" s="184"/>
      <c r="R113" s="185"/>
      <c r="S113" s="209"/>
    </row>
    <row r="114" spans="2:19" ht="13.5" thickBot="1">
      <c r="B114" s="404"/>
      <c r="C114" s="280">
        <v>160</v>
      </c>
      <c r="D114" s="186">
        <v>6</v>
      </c>
      <c r="E114" s="247">
        <v>3.1</v>
      </c>
      <c r="F114" s="405">
        <f t="shared" si="19"/>
        <v>0.62</v>
      </c>
      <c r="G114" s="406"/>
      <c r="H114" s="178"/>
      <c r="I114" s="178"/>
      <c r="J114" s="248">
        <f t="shared" si="13"/>
        <v>0</v>
      </c>
      <c r="K114" s="232">
        <f t="shared" si="11"/>
        <v>0</v>
      </c>
      <c r="L114" s="232">
        <f t="shared" si="12"/>
        <v>0</v>
      </c>
      <c r="M114" s="249">
        <f t="shared" si="14"/>
        <v>0</v>
      </c>
      <c r="N114" s="234">
        <f t="shared" si="15"/>
        <v>0</v>
      </c>
      <c r="O114" s="234">
        <f t="shared" si="16"/>
        <v>0</v>
      </c>
      <c r="P114" s="250">
        <f t="shared" si="17"/>
        <v>0</v>
      </c>
      <c r="Q114" s="184"/>
      <c r="R114" s="185"/>
      <c r="S114" s="209"/>
    </row>
    <row r="115" spans="2:19">
      <c r="B115" s="394" t="s">
        <v>252</v>
      </c>
      <c r="C115" s="281">
        <v>28</v>
      </c>
      <c r="D115" s="159">
        <v>1</v>
      </c>
      <c r="E115" s="282">
        <v>0.2</v>
      </c>
      <c r="F115" s="390">
        <f>E115*200/1000</f>
        <v>0.04</v>
      </c>
      <c r="G115" s="391"/>
      <c r="H115" s="170"/>
      <c r="I115" s="170"/>
      <c r="J115" s="244">
        <f t="shared" si="13"/>
        <v>0</v>
      </c>
      <c r="K115" s="222">
        <f t="shared" si="11"/>
        <v>0</v>
      </c>
      <c r="L115" s="222">
        <f t="shared" si="12"/>
        <v>0</v>
      </c>
      <c r="M115" s="245">
        <f t="shared" si="14"/>
        <v>0</v>
      </c>
      <c r="N115" s="224">
        <f t="shared" si="15"/>
        <v>0</v>
      </c>
      <c r="O115" s="224">
        <f t="shared" si="16"/>
        <v>0</v>
      </c>
      <c r="P115" s="246">
        <f>N115+O115</f>
        <v>0</v>
      </c>
      <c r="Q115" s="160" t="s">
        <v>198</v>
      </c>
      <c r="R115" s="161"/>
      <c r="S115" s="176">
        <f t="shared" ref="S115:S133" si="21">IF(J115&gt;0,1,0)</f>
        <v>0</v>
      </c>
    </row>
    <row r="116" spans="2:19">
      <c r="B116" s="395"/>
      <c r="C116" s="280">
        <v>36</v>
      </c>
      <c r="D116" s="186">
        <v>1.3</v>
      </c>
      <c r="E116" s="283">
        <v>0.22</v>
      </c>
      <c r="F116" s="392">
        <f>E116*200/1000</f>
        <v>4.3999999999999997E-2</v>
      </c>
      <c r="G116" s="393"/>
      <c r="H116" s="178"/>
      <c r="I116" s="178"/>
      <c r="J116" s="248">
        <f t="shared" si="13"/>
        <v>0</v>
      </c>
      <c r="K116" s="232">
        <f t="shared" si="11"/>
        <v>0</v>
      </c>
      <c r="L116" s="232">
        <f t="shared" si="12"/>
        <v>0</v>
      </c>
      <c r="M116" s="249">
        <f t="shared" si="14"/>
        <v>0</v>
      </c>
      <c r="N116" s="234">
        <f t="shared" si="15"/>
        <v>0</v>
      </c>
      <c r="O116" s="234">
        <f t="shared" si="16"/>
        <v>0</v>
      </c>
      <c r="P116" s="250">
        <f>N116+O116</f>
        <v>0</v>
      </c>
      <c r="Q116" s="184" t="s">
        <v>198</v>
      </c>
      <c r="R116" s="185"/>
      <c r="S116" s="176">
        <f t="shared" si="21"/>
        <v>0</v>
      </c>
    </row>
    <row r="117" spans="2:19">
      <c r="B117" s="395"/>
      <c r="C117" s="280">
        <v>45</v>
      </c>
      <c r="D117" s="186">
        <v>1.6</v>
      </c>
      <c r="E117" s="283">
        <v>0.25</v>
      </c>
      <c r="F117" s="392">
        <f>E117*200/1000</f>
        <v>0.05</v>
      </c>
      <c r="G117" s="393"/>
      <c r="H117" s="178"/>
      <c r="I117" s="178"/>
      <c r="J117" s="248">
        <f t="shared" si="13"/>
        <v>0</v>
      </c>
      <c r="K117" s="232">
        <f t="shared" si="11"/>
        <v>0</v>
      </c>
      <c r="L117" s="232">
        <f t="shared" si="12"/>
        <v>0</v>
      </c>
      <c r="M117" s="249">
        <f t="shared" si="14"/>
        <v>0</v>
      </c>
      <c r="N117" s="234">
        <f t="shared" si="15"/>
        <v>0</v>
      </c>
      <c r="O117" s="234">
        <f t="shared" si="16"/>
        <v>0</v>
      </c>
      <c r="P117" s="250">
        <f>N117+O117</f>
        <v>0</v>
      </c>
      <c r="Q117" s="184" t="s">
        <v>198</v>
      </c>
      <c r="R117" s="185"/>
      <c r="S117" s="176">
        <f t="shared" si="21"/>
        <v>0</v>
      </c>
    </row>
    <row r="118" spans="2:19" ht="13.5" customHeight="1">
      <c r="B118" s="395"/>
      <c r="C118" s="280">
        <v>56</v>
      </c>
      <c r="D118" s="186">
        <v>2</v>
      </c>
      <c r="E118" s="283">
        <v>0.35</v>
      </c>
      <c r="F118" s="392">
        <f>E118*200/1000</f>
        <v>7.0000000000000007E-2</v>
      </c>
      <c r="G118" s="393"/>
      <c r="H118" s="178"/>
      <c r="I118" s="178"/>
      <c r="J118" s="248">
        <f t="shared" si="13"/>
        <v>0</v>
      </c>
      <c r="K118" s="232">
        <f t="shared" si="11"/>
        <v>0</v>
      </c>
      <c r="L118" s="232">
        <f t="shared" si="12"/>
        <v>0</v>
      </c>
      <c r="M118" s="249">
        <f t="shared" si="14"/>
        <v>0</v>
      </c>
      <c r="N118" s="234">
        <f t="shared" si="15"/>
        <v>0</v>
      </c>
      <c r="O118" s="234">
        <f t="shared" si="16"/>
        <v>0</v>
      </c>
      <c r="P118" s="250">
        <f>N118+O118</f>
        <v>0</v>
      </c>
      <c r="Q118" s="184" t="s">
        <v>198</v>
      </c>
      <c r="R118" s="185"/>
      <c r="S118" s="176">
        <f t="shared" si="21"/>
        <v>0</v>
      </c>
    </row>
    <row r="119" spans="2:19" ht="13.5" customHeight="1" thickBot="1">
      <c r="B119" s="396"/>
      <c r="C119" s="284">
        <v>71</v>
      </c>
      <c r="D119" s="163">
        <v>2.5</v>
      </c>
      <c r="E119" s="285">
        <v>0.5</v>
      </c>
      <c r="F119" s="407">
        <f>E119*200/1000</f>
        <v>0.1</v>
      </c>
      <c r="G119" s="408"/>
      <c r="H119" s="213"/>
      <c r="I119" s="213"/>
      <c r="J119" s="274">
        <f t="shared" si="13"/>
        <v>0</v>
      </c>
      <c r="K119" s="275">
        <f t="shared" si="11"/>
        <v>0</v>
      </c>
      <c r="L119" s="275">
        <f t="shared" si="12"/>
        <v>0</v>
      </c>
      <c r="M119" s="276">
        <f t="shared" si="14"/>
        <v>0</v>
      </c>
      <c r="N119" s="277">
        <f t="shared" si="15"/>
        <v>0</v>
      </c>
      <c r="O119" s="277">
        <f t="shared" si="16"/>
        <v>0</v>
      </c>
      <c r="P119" s="278">
        <f>N119+O119</f>
        <v>0</v>
      </c>
      <c r="Q119" s="166" t="s">
        <v>198</v>
      </c>
      <c r="R119" s="167"/>
      <c r="S119" s="176">
        <f t="shared" si="21"/>
        <v>0</v>
      </c>
    </row>
    <row r="120" spans="2:19">
      <c r="B120" s="394" t="s">
        <v>253</v>
      </c>
      <c r="C120" s="159">
        <v>28</v>
      </c>
      <c r="D120" s="159">
        <v>1</v>
      </c>
      <c r="E120" s="286">
        <v>0.35</v>
      </c>
      <c r="F120" s="390">
        <f t="shared" ref="F120:F131" si="22">(E120*200)/1000</f>
        <v>7.0000000000000007E-2</v>
      </c>
      <c r="G120" s="391"/>
      <c r="H120" s="170"/>
      <c r="I120" s="170"/>
      <c r="J120" s="244">
        <f t="shared" si="13"/>
        <v>0</v>
      </c>
      <c r="K120" s="222">
        <f t="shared" si="11"/>
        <v>0</v>
      </c>
      <c r="L120" s="222">
        <f t="shared" si="12"/>
        <v>0</v>
      </c>
      <c r="M120" s="245">
        <f t="shared" si="14"/>
        <v>0</v>
      </c>
      <c r="N120" s="224">
        <f t="shared" si="15"/>
        <v>0</v>
      </c>
      <c r="O120" s="224">
        <f t="shared" si="16"/>
        <v>0</v>
      </c>
      <c r="P120" s="246">
        <f t="shared" ref="P120:P131" si="23">N120+O120</f>
        <v>0</v>
      </c>
      <c r="Q120" s="160" t="s">
        <v>198</v>
      </c>
      <c r="R120" s="161"/>
      <c r="S120" s="176">
        <f t="shared" si="21"/>
        <v>0</v>
      </c>
    </row>
    <row r="121" spans="2:19">
      <c r="B121" s="395"/>
      <c r="C121" s="186">
        <v>36</v>
      </c>
      <c r="D121" s="186">
        <v>1.3</v>
      </c>
      <c r="E121" s="287">
        <v>0.44</v>
      </c>
      <c r="F121" s="392">
        <f t="shared" si="22"/>
        <v>8.7999999999999995E-2</v>
      </c>
      <c r="G121" s="393"/>
      <c r="H121" s="178"/>
      <c r="I121" s="178"/>
      <c r="J121" s="248">
        <f t="shared" si="13"/>
        <v>0</v>
      </c>
      <c r="K121" s="232">
        <f t="shared" si="11"/>
        <v>0</v>
      </c>
      <c r="L121" s="232">
        <f t="shared" si="12"/>
        <v>0</v>
      </c>
      <c r="M121" s="249">
        <f t="shared" si="14"/>
        <v>0</v>
      </c>
      <c r="N121" s="234">
        <f t="shared" si="15"/>
        <v>0</v>
      </c>
      <c r="O121" s="234">
        <f t="shared" si="16"/>
        <v>0</v>
      </c>
      <c r="P121" s="250">
        <f t="shared" si="23"/>
        <v>0</v>
      </c>
      <c r="Q121" s="184" t="s">
        <v>198</v>
      </c>
      <c r="R121" s="185"/>
      <c r="S121" s="176">
        <f t="shared" si="21"/>
        <v>0</v>
      </c>
    </row>
    <row r="122" spans="2:19">
      <c r="B122" s="395"/>
      <c r="C122" s="186">
        <v>45</v>
      </c>
      <c r="D122" s="186">
        <v>1.6</v>
      </c>
      <c r="E122" s="287">
        <v>0.52</v>
      </c>
      <c r="F122" s="392">
        <f t="shared" si="22"/>
        <v>0.104</v>
      </c>
      <c r="G122" s="393"/>
      <c r="H122" s="178"/>
      <c r="I122" s="178"/>
      <c r="J122" s="248">
        <f t="shared" si="13"/>
        <v>0</v>
      </c>
      <c r="K122" s="232">
        <f t="shared" si="11"/>
        <v>0</v>
      </c>
      <c r="L122" s="232">
        <f t="shared" si="12"/>
        <v>0</v>
      </c>
      <c r="M122" s="249">
        <f t="shared" si="14"/>
        <v>0</v>
      </c>
      <c r="N122" s="234">
        <f t="shared" si="15"/>
        <v>0</v>
      </c>
      <c r="O122" s="234">
        <f t="shared" si="16"/>
        <v>0</v>
      </c>
      <c r="P122" s="250">
        <f t="shared" si="23"/>
        <v>0</v>
      </c>
      <c r="Q122" s="184" t="s">
        <v>198</v>
      </c>
      <c r="R122" s="185"/>
      <c r="S122" s="176">
        <f t="shared" si="21"/>
        <v>0</v>
      </c>
    </row>
    <row r="123" spans="2:19">
      <c r="B123" s="395"/>
      <c r="C123" s="186">
        <v>56</v>
      </c>
      <c r="D123" s="186">
        <v>2</v>
      </c>
      <c r="E123" s="287">
        <v>0.56999999999999995</v>
      </c>
      <c r="F123" s="392">
        <f t="shared" si="22"/>
        <v>0.11399999999999999</v>
      </c>
      <c r="G123" s="393"/>
      <c r="H123" s="178"/>
      <c r="I123" s="178"/>
      <c r="J123" s="248">
        <f t="shared" si="13"/>
        <v>0</v>
      </c>
      <c r="K123" s="232">
        <f t="shared" si="11"/>
        <v>0</v>
      </c>
      <c r="L123" s="232">
        <f t="shared" si="12"/>
        <v>0</v>
      </c>
      <c r="M123" s="249">
        <f t="shared" si="14"/>
        <v>0</v>
      </c>
      <c r="N123" s="234">
        <f t="shared" si="15"/>
        <v>0</v>
      </c>
      <c r="O123" s="234">
        <f t="shared" si="16"/>
        <v>0</v>
      </c>
      <c r="P123" s="250">
        <f t="shared" si="23"/>
        <v>0</v>
      </c>
      <c r="Q123" s="184" t="s">
        <v>198</v>
      </c>
      <c r="R123" s="185"/>
      <c r="S123" s="176">
        <f t="shared" si="21"/>
        <v>0</v>
      </c>
    </row>
    <row r="124" spans="2:19">
      <c r="B124" s="395"/>
      <c r="C124" s="186">
        <v>71</v>
      </c>
      <c r="D124" s="186">
        <v>2.5</v>
      </c>
      <c r="E124" s="287">
        <v>0.62</v>
      </c>
      <c r="F124" s="392">
        <f t="shared" si="22"/>
        <v>0.124</v>
      </c>
      <c r="G124" s="393"/>
      <c r="H124" s="178"/>
      <c r="I124" s="178"/>
      <c r="J124" s="248">
        <f t="shared" si="13"/>
        <v>0</v>
      </c>
      <c r="K124" s="232">
        <f t="shared" si="11"/>
        <v>0</v>
      </c>
      <c r="L124" s="232">
        <f t="shared" si="12"/>
        <v>0</v>
      </c>
      <c r="M124" s="249">
        <f t="shared" si="14"/>
        <v>0</v>
      </c>
      <c r="N124" s="234">
        <f t="shared" si="15"/>
        <v>0</v>
      </c>
      <c r="O124" s="234">
        <f t="shared" si="16"/>
        <v>0</v>
      </c>
      <c r="P124" s="250">
        <f t="shared" si="23"/>
        <v>0</v>
      </c>
      <c r="Q124" s="184" t="s">
        <v>198</v>
      </c>
      <c r="R124" s="185"/>
      <c r="S124" s="176">
        <f t="shared" si="21"/>
        <v>0</v>
      </c>
    </row>
    <row r="125" spans="2:19" ht="13.5" thickBot="1">
      <c r="B125" s="395"/>
      <c r="C125" s="186">
        <v>80</v>
      </c>
      <c r="D125" s="186">
        <v>3</v>
      </c>
      <c r="E125" s="287">
        <v>0.89</v>
      </c>
      <c r="F125" s="392">
        <f t="shared" si="22"/>
        <v>0.17799999999999999</v>
      </c>
      <c r="G125" s="393"/>
      <c r="H125" s="178"/>
      <c r="I125" s="178"/>
      <c r="J125" s="248">
        <f t="shared" si="13"/>
        <v>0</v>
      </c>
      <c r="K125" s="232">
        <f t="shared" si="11"/>
        <v>0</v>
      </c>
      <c r="L125" s="232">
        <f t="shared" si="12"/>
        <v>0</v>
      </c>
      <c r="M125" s="249">
        <f t="shared" si="14"/>
        <v>0</v>
      </c>
      <c r="N125" s="234">
        <f t="shared" si="15"/>
        <v>0</v>
      </c>
      <c r="O125" s="234">
        <f t="shared" si="16"/>
        <v>0</v>
      </c>
      <c r="P125" s="250">
        <f t="shared" si="23"/>
        <v>0</v>
      </c>
      <c r="Q125" s="184" t="s">
        <v>198</v>
      </c>
      <c r="R125" s="185"/>
      <c r="S125" s="176">
        <f t="shared" si="21"/>
        <v>0</v>
      </c>
    </row>
    <row r="126" spans="2:19">
      <c r="B126" s="394" t="s">
        <v>254</v>
      </c>
      <c r="C126" s="159">
        <v>28</v>
      </c>
      <c r="D126" s="159">
        <v>1</v>
      </c>
      <c r="E126" s="286">
        <v>0.35</v>
      </c>
      <c r="F126" s="390">
        <f t="shared" si="22"/>
        <v>7.0000000000000007E-2</v>
      </c>
      <c r="G126" s="391"/>
      <c r="H126" s="170"/>
      <c r="I126" s="170"/>
      <c r="J126" s="244">
        <f t="shared" si="13"/>
        <v>0</v>
      </c>
      <c r="K126" s="222">
        <f t="shared" si="11"/>
        <v>0</v>
      </c>
      <c r="L126" s="222">
        <f t="shared" si="12"/>
        <v>0</v>
      </c>
      <c r="M126" s="245">
        <f t="shared" si="14"/>
        <v>0</v>
      </c>
      <c r="N126" s="224">
        <f t="shared" si="15"/>
        <v>0</v>
      </c>
      <c r="O126" s="224">
        <f t="shared" si="16"/>
        <v>0</v>
      </c>
      <c r="P126" s="246">
        <f t="shared" si="23"/>
        <v>0</v>
      </c>
      <c r="Q126" s="160" t="s">
        <v>198</v>
      </c>
      <c r="R126" s="161"/>
      <c r="S126" s="176">
        <f t="shared" si="21"/>
        <v>0</v>
      </c>
    </row>
    <row r="127" spans="2:19">
      <c r="B127" s="395"/>
      <c r="C127" s="186">
        <v>36</v>
      </c>
      <c r="D127" s="186">
        <v>1.3</v>
      </c>
      <c r="E127" s="247">
        <v>0.44</v>
      </c>
      <c r="F127" s="392">
        <f t="shared" si="22"/>
        <v>8.7999999999999995E-2</v>
      </c>
      <c r="G127" s="393"/>
      <c r="H127" s="178"/>
      <c r="I127" s="178"/>
      <c r="J127" s="248">
        <f t="shared" si="13"/>
        <v>0</v>
      </c>
      <c r="K127" s="232">
        <f t="shared" si="11"/>
        <v>0</v>
      </c>
      <c r="L127" s="232">
        <f t="shared" si="12"/>
        <v>0</v>
      </c>
      <c r="M127" s="249">
        <f t="shared" si="14"/>
        <v>0</v>
      </c>
      <c r="N127" s="234">
        <f t="shared" si="15"/>
        <v>0</v>
      </c>
      <c r="O127" s="234">
        <f t="shared" si="16"/>
        <v>0</v>
      </c>
      <c r="P127" s="250">
        <f t="shared" si="23"/>
        <v>0</v>
      </c>
      <c r="Q127" s="184" t="s">
        <v>198</v>
      </c>
      <c r="R127" s="185"/>
      <c r="S127" s="176">
        <f t="shared" si="21"/>
        <v>0</v>
      </c>
    </row>
    <row r="128" spans="2:19">
      <c r="B128" s="395"/>
      <c r="C128" s="186">
        <v>45</v>
      </c>
      <c r="D128" s="186">
        <v>1.6</v>
      </c>
      <c r="E128" s="247">
        <v>0.52</v>
      </c>
      <c r="F128" s="392">
        <f t="shared" si="22"/>
        <v>0.104</v>
      </c>
      <c r="G128" s="393"/>
      <c r="H128" s="178"/>
      <c r="I128" s="178"/>
      <c r="J128" s="248">
        <f t="shared" si="13"/>
        <v>0</v>
      </c>
      <c r="K128" s="232">
        <f t="shared" si="11"/>
        <v>0</v>
      </c>
      <c r="L128" s="232">
        <f t="shared" si="12"/>
        <v>0</v>
      </c>
      <c r="M128" s="249">
        <f t="shared" si="14"/>
        <v>0</v>
      </c>
      <c r="N128" s="234">
        <f t="shared" si="15"/>
        <v>0</v>
      </c>
      <c r="O128" s="234">
        <f t="shared" si="16"/>
        <v>0</v>
      </c>
      <c r="P128" s="250">
        <f t="shared" si="23"/>
        <v>0</v>
      </c>
      <c r="Q128" s="184" t="s">
        <v>198</v>
      </c>
      <c r="R128" s="185"/>
      <c r="S128" s="176">
        <f t="shared" si="21"/>
        <v>0</v>
      </c>
    </row>
    <row r="129" spans="2:19">
      <c r="B129" s="395"/>
      <c r="C129" s="186">
        <v>56</v>
      </c>
      <c r="D129" s="186">
        <v>2</v>
      </c>
      <c r="E129" s="247">
        <v>0.56999999999999995</v>
      </c>
      <c r="F129" s="392">
        <f t="shared" si="22"/>
        <v>0.11399999999999999</v>
      </c>
      <c r="G129" s="393"/>
      <c r="H129" s="178"/>
      <c r="I129" s="178"/>
      <c r="J129" s="248">
        <f t="shared" si="13"/>
        <v>0</v>
      </c>
      <c r="K129" s="232">
        <f t="shared" si="11"/>
        <v>0</v>
      </c>
      <c r="L129" s="232">
        <f t="shared" si="12"/>
        <v>0</v>
      </c>
      <c r="M129" s="249">
        <f t="shared" si="14"/>
        <v>0</v>
      </c>
      <c r="N129" s="234">
        <f t="shared" si="15"/>
        <v>0</v>
      </c>
      <c r="O129" s="234">
        <f t="shared" si="16"/>
        <v>0</v>
      </c>
      <c r="P129" s="250">
        <f t="shared" si="23"/>
        <v>0</v>
      </c>
      <c r="Q129" s="184" t="s">
        <v>198</v>
      </c>
      <c r="R129" s="185"/>
      <c r="S129" s="176">
        <f t="shared" si="21"/>
        <v>0</v>
      </c>
    </row>
    <row r="130" spans="2:19">
      <c r="B130" s="395"/>
      <c r="C130" s="186">
        <v>71</v>
      </c>
      <c r="D130" s="186">
        <v>2.5</v>
      </c>
      <c r="E130" s="247">
        <v>0.62</v>
      </c>
      <c r="F130" s="392">
        <f t="shared" si="22"/>
        <v>0.124</v>
      </c>
      <c r="G130" s="393"/>
      <c r="H130" s="178"/>
      <c r="I130" s="178"/>
      <c r="J130" s="248">
        <f t="shared" si="13"/>
        <v>0</v>
      </c>
      <c r="K130" s="232">
        <f t="shared" si="11"/>
        <v>0</v>
      </c>
      <c r="L130" s="232">
        <f t="shared" si="12"/>
        <v>0</v>
      </c>
      <c r="M130" s="249">
        <f t="shared" si="14"/>
        <v>0</v>
      </c>
      <c r="N130" s="234">
        <f t="shared" si="15"/>
        <v>0</v>
      </c>
      <c r="O130" s="234">
        <f t="shared" si="16"/>
        <v>0</v>
      </c>
      <c r="P130" s="250">
        <f t="shared" si="23"/>
        <v>0</v>
      </c>
      <c r="Q130" s="184" t="s">
        <v>198</v>
      </c>
      <c r="R130" s="185"/>
      <c r="S130" s="176">
        <f t="shared" si="21"/>
        <v>0</v>
      </c>
    </row>
    <row r="131" spans="2:19" ht="13.5" thickBot="1">
      <c r="B131" s="395"/>
      <c r="C131" s="186">
        <v>80</v>
      </c>
      <c r="D131" s="186">
        <v>3</v>
      </c>
      <c r="E131" s="247">
        <v>0.89</v>
      </c>
      <c r="F131" s="392">
        <f t="shared" si="22"/>
        <v>0.17799999999999999</v>
      </c>
      <c r="G131" s="393"/>
      <c r="H131" s="178"/>
      <c r="I131" s="178"/>
      <c r="J131" s="248">
        <f t="shared" si="13"/>
        <v>0</v>
      </c>
      <c r="K131" s="232">
        <f t="shared" si="11"/>
        <v>0</v>
      </c>
      <c r="L131" s="232">
        <f t="shared" si="12"/>
        <v>0</v>
      </c>
      <c r="M131" s="249">
        <f t="shared" si="14"/>
        <v>0</v>
      </c>
      <c r="N131" s="234">
        <f t="shared" si="15"/>
        <v>0</v>
      </c>
      <c r="O131" s="234">
        <f t="shared" si="16"/>
        <v>0</v>
      </c>
      <c r="P131" s="250">
        <f t="shared" si="23"/>
        <v>0</v>
      </c>
      <c r="Q131" s="184" t="s">
        <v>198</v>
      </c>
      <c r="R131" s="185"/>
      <c r="S131" s="176">
        <f t="shared" si="21"/>
        <v>0</v>
      </c>
    </row>
    <row r="132" spans="2:19">
      <c r="B132" s="423" t="s">
        <v>255</v>
      </c>
      <c r="C132" s="359">
        <v>80</v>
      </c>
      <c r="D132" s="353">
        <v>3</v>
      </c>
      <c r="E132" s="282">
        <v>0.5</v>
      </c>
      <c r="F132" s="390">
        <f t="shared" ref="F132:F137" si="24">E132*200/1000</f>
        <v>0.1</v>
      </c>
      <c r="G132" s="391"/>
      <c r="H132" s="170"/>
      <c r="I132" s="170"/>
      <c r="J132" s="244">
        <f t="shared" si="13"/>
        <v>0</v>
      </c>
      <c r="K132" s="222">
        <f t="shared" si="11"/>
        <v>0</v>
      </c>
      <c r="L132" s="222">
        <f t="shared" si="12"/>
        <v>0</v>
      </c>
      <c r="M132" s="245">
        <f t="shared" si="14"/>
        <v>0</v>
      </c>
      <c r="N132" s="224">
        <f t="shared" si="15"/>
        <v>0</v>
      </c>
      <c r="O132" s="224">
        <f t="shared" si="16"/>
        <v>0</v>
      </c>
      <c r="P132" s="246">
        <f t="shared" si="17"/>
        <v>0</v>
      </c>
      <c r="Q132" s="160" t="s">
        <v>198</v>
      </c>
      <c r="R132" s="161"/>
      <c r="S132" s="176">
        <f t="shared" si="21"/>
        <v>0</v>
      </c>
    </row>
    <row r="133" spans="2:19">
      <c r="B133" s="424"/>
      <c r="C133" s="427"/>
      <c r="D133" s="361"/>
      <c r="E133" s="288">
        <v>0.55000000000000004</v>
      </c>
      <c r="F133" s="428">
        <f t="shared" si="24"/>
        <v>0.11000000000000001</v>
      </c>
      <c r="G133" s="429"/>
      <c r="H133" s="178"/>
      <c r="I133" s="178"/>
      <c r="J133" s="193">
        <f>H133+I133</f>
        <v>0</v>
      </c>
      <c r="K133" s="180">
        <f t="shared" si="11"/>
        <v>0</v>
      </c>
      <c r="L133" s="180">
        <f t="shared" si="12"/>
        <v>0</v>
      </c>
      <c r="M133" s="194">
        <f>K133+L133</f>
        <v>0</v>
      </c>
      <c r="N133" s="182">
        <f>D132*H133</f>
        <v>0</v>
      </c>
      <c r="O133" s="182">
        <f>D132*I133</f>
        <v>0</v>
      </c>
      <c r="P133" s="195">
        <f>N133+O133</f>
        <v>0</v>
      </c>
      <c r="Q133" s="184"/>
      <c r="R133" s="185" t="s">
        <v>198</v>
      </c>
      <c r="S133" s="176">
        <f t="shared" si="21"/>
        <v>0</v>
      </c>
    </row>
    <row r="134" spans="2:19">
      <c r="B134" s="424"/>
      <c r="C134" s="367">
        <v>112</v>
      </c>
      <c r="D134" s="367">
        <v>4</v>
      </c>
      <c r="E134" s="283">
        <v>1</v>
      </c>
      <c r="F134" s="392">
        <f t="shared" si="24"/>
        <v>0.2</v>
      </c>
      <c r="G134" s="393"/>
      <c r="H134" s="178"/>
      <c r="I134" s="178"/>
      <c r="J134" s="248">
        <f t="shared" si="13"/>
        <v>0</v>
      </c>
      <c r="K134" s="232">
        <f t="shared" si="11"/>
        <v>0</v>
      </c>
      <c r="L134" s="232">
        <f t="shared" si="12"/>
        <v>0</v>
      </c>
      <c r="M134" s="249">
        <f t="shared" si="14"/>
        <v>0</v>
      </c>
      <c r="N134" s="234">
        <f>D134*H134</f>
        <v>0</v>
      </c>
      <c r="O134" s="234">
        <f>D134*I134</f>
        <v>0</v>
      </c>
      <c r="P134" s="250">
        <f>N134+O134</f>
        <v>0</v>
      </c>
      <c r="Q134" s="184" t="s">
        <v>198</v>
      </c>
      <c r="R134" s="185"/>
      <c r="S134" s="176"/>
    </row>
    <row r="135" spans="2:19" ht="13.5" customHeight="1">
      <c r="B135" s="424"/>
      <c r="C135" s="361"/>
      <c r="D135" s="361"/>
      <c r="E135" s="288">
        <v>1.2</v>
      </c>
      <c r="F135" s="428">
        <f t="shared" si="24"/>
        <v>0.24</v>
      </c>
      <c r="G135" s="429"/>
      <c r="H135" s="178"/>
      <c r="I135" s="178"/>
      <c r="J135" s="193">
        <f t="shared" si="13"/>
        <v>0</v>
      </c>
      <c r="K135" s="180">
        <f t="shared" si="11"/>
        <v>0</v>
      </c>
      <c r="L135" s="180">
        <f t="shared" si="12"/>
        <v>0</v>
      </c>
      <c r="M135" s="194">
        <f t="shared" si="14"/>
        <v>0</v>
      </c>
      <c r="N135" s="182">
        <f>D134*H135</f>
        <v>0</v>
      </c>
      <c r="O135" s="182">
        <f>D134*I135</f>
        <v>0</v>
      </c>
      <c r="P135" s="195">
        <f>N135+O135</f>
        <v>0</v>
      </c>
      <c r="Q135" s="184"/>
      <c r="R135" s="185" t="s">
        <v>139</v>
      </c>
      <c r="S135" s="176"/>
    </row>
    <row r="136" spans="2:19" ht="13.5" customHeight="1">
      <c r="B136" s="425"/>
      <c r="C136" s="367">
        <v>140</v>
      </c>
      <c r="D136" s="367">
        <v>5</v>
      </c>
      <c r="E136" s="283">
        <v>1.5</v>
      </c>
      <c r="F136" s="392">
        <f t="shared" si="24"/>
        <v>0.3</v>
      </c>
      <c r="G136" s="393"/>
      <c r="H136" s="178"/>
      <c r="I136" s="178"/>
      <c r="J136" s="248">
        <f t="shared" si="13"/>
        <v>0</v>
      </c>
      <c r="K136" s="232">
        <f t="shared" si="11"/>
        <v>0</v>
      </c>
      <c r="L136" s="232">
        <f t="shared" si="12"/>
        <v>0</v>
      </c>
      <c r="M136" s="249">
        <f t="shared" si="14"/>
        <v>0</v>
      </c>
      <c r="N136" s="234">
        <f>D136*H136</f>
        <v>0</v>
      </c>
      <c r="O136" s="234">
        <f>D136*I136</f>
        <v>0</v>
      </c>
      <c r="P136" s="250">
        <f>N136+O136</f>
        <v>0</v>
      </c>
      <c r="Q136" s="184" t="s">
        <v>198</v>
      </c>
      <c r="R136" s="185"/>
      <c r="S136" s="176"/>
    </row>
    <row r="137" spans="2:19" ht="13.5" customHeight="1" thickBot="1">
      <c r="B137" s="426"/>
      <c r="C137" s="372"/>
      <c r="D137" s="372"/>
      <c r="E137" s="289">
        <v>1.7</v>
      </c>
      <c r="F137" s="409">
        <f t="shared" si="24"/>
        <v>0.34</v>
      </c>
      <c r="G137" s="410"/>
      <c r="H137" s="213"/>
      <c r="I137" s="213"/>
      <c r="J137" s="214">
        <f t="shared" si="13"/>
        <v>0</v>
      </c>
      <c r="K137" s="215">
        <f t="shared" si="11"/>
        <v>0</v>
      </c>
      <c r="L137" s="215">
        <f t="shared" si="12"/>
        <v>0</v>
      </c>
      <c r="M137" s="216">
        <f t="shared" si="14"/>
        <v>0</v>
      </c>
      <c r="N137" s="217">
        <f>D136*H137</f>
        <v>0</v>
      </c>
      <c r="O137" s="217">
        <f>D136*I137</f>
        <v>0</v>
      </c>
      <c r="P137" s="218">
        <f>N137+O137</f>
        <v>0</v>
      </c>
      <c r="Q137" s="166"/>
      <c r="R137" s="167" t="s">
        <v>139</v>
      </c>
      <c r="S137" s="176"/>
    </row>
    <row r="138" spans="2:19">
      <c r="B138" s="156"/>
      <c r="C138" s="156"/>
      <c r="D138" s="156"/>
      <c r="E138" s="156"/>
      <c r="F138" s="156"/>
      <c r="G138" s="290"/>
      <c r="H138" s="291">
        <f t="shared" ref="H138:P138" si="25">SUM(H14:H137)</f>
        <v>3</v>
      </c>
      <c r="I138" s="291">
        <f t="shared" si="25"/>
        <v>1</v>
      </c>
      <c r="J138" s="291">
        <f t="shared" si="25"/>
        <v>4</v>
      </c>
      <c r="K138" s="290">
        <f t="shared" si="25"/>
        <v>0.18</v>
      </c>
      <c r="L138" s="290">
        <f t="shared" si="25"/>
        <v>0.06</v>
      </c>
      <c r="M138" s="292">
        <f t="shared" si="25"/>
        <v>0.24</v>
      </c>
      <c r="N138" s="293">
        <f t="shared" si="25"/>
        <v>4.8000000000000007</v>
      </c>
      <c r="O138" s="293">
        <f t="shared" si="25"/>
        <v>1.6</v>
      </c>
      <c r="P138" s="293">
        <f t="shared" si="25"/>
        <v>6.4</v>
      </c>
      <c r="Q138" s="158"/>
      <c r="R138" s="158"/>
      <c r="S138" s="176">
        <f>SUM(S14:S137)</f>
        <v>1</v>
      </c>
    </row>
    <row r="139" spans="2:19">
      <c r="B139" s="156"/>
      <c r="C139" s="156"/>
      <c r="D139" s="156"/>
      <c r="E139" s="156"/>
      <c r="F139" s="156"/>
      <c r="G139" s="290"/>
      <c r="H139" s="290"/>
      <c r="I139" s="290"/>
      <c r="J139" s="291"/>
      <c r="K139" s="292"/>
      <c r="L139" s="292"/>
      <c r="M139" s="294"/>
      <c r="N139" s="148">
        <f>N138/20</f>
        <v>0.24000000000000005</v>
      </c>
      <c r="O139" s="158"/>
      <c r="P139" s="148">
        <f>P138/20</f>
        <v>0.32</v>
      </c>
      <c r="Q139" s="158"/>
    </row>
    <row r="140" spans="2:19" ht="13.5" thickBot="1">
      <c r="B140" s="156"/>
      <c r="C140" s="156"/>
      <c r="D140" s="291"/>
      <c r="E140" s="291"/>
      <c r="F140" s="158"/>
      <c r="G140" s="158"/>
      <c r="H140" s="158"/>
      <c r="I140" s="158"/>
      <c r="J140" s="291"/>
      <c r="K140" s="294"/>
      <c r="L140" s="294"/>
      <c r="M140" s="294"/>
      <c r="N140" s="294"/>
      <c r="O140" s="158"/>
      <c r="P140" s="158"/>
      <c r="Q140" s="158"/>
      <c r="R140" s="158"/>
      <c r="S140" s="158"/>
    </row>
    <row r="141" spans="2:19">
      <c r="B141" s="156"/>
      <c r="C141" s="156"/>
      <c r="D141" s="291"/>
      <c r="E141" s="291"/>
      <c r="F141" s="158"/>
      <c r="G141" s="158"/>
      <c r="H141" s="411" t="s">
        <v>188</v>
      </c>
      <c r="I141" s="414" t="s">
        <v>200</v>
      </c>
      <c r="J141" s="415"/>
      <c r="K141" s="420" t="s">
        <v>201</v>
      </c>
      <c r="L141" s="421"/>
      <c r="M141" s="421"/>
      <c r="N141" s="421"/>
      <c r="O141" s="422"/>
      <c r="P141" s="434" t="s">
        <v>202</v>
      </c>
      <c r="Q141" s="435"/>
      <c r="R141" s="436"/>
      <c r="S141" s="158"/>
    </row>
    <row r="142" spans="2:19" ht="15" customHeight="1">
      <c r="B142" s="156"/>
      <c r="C142" s="156"/>
      <c r="D142" s="291"/>
      <c r="E142" s="291"/>
      <c r="F142" s="158"/>
      <c r="G142" s="158"/>
      <c r="H142" s="412"/>
      <c r="I142" s="416"/>
      <c r="J142" s="417"/>
      <c r="K142" s="389" t="s">
        <v>203</v>
      </c>
      <c r="L142" s="440"/>
      <c r="M142" s="440" t="s">
        <v>204</v>
      </c>
      <c r="N142" s="440"/>
      <c r="O142" s="441" t="s">
        <v>205</v>
      </c>
      <c r="P142" s="437"/>
      <c r="Q142" s="438"/>
      <c r="R142" s="439"/>
    </row>
    <row r="143" spans="2:19" ht="15" customHeight="1" thickBot="1">
      <c r="B143" s="156"/>
      <c r="C143" s="156"/>
      <c r="D143" s="291"/>
      <c r="E143" s="291"/>
      <c r="F143" s="158"/>
      <c r="G143" s="158"/>
      <c r="H143" s="413"/>
      <c r="I143" s="418"/>
      <c r="J143" s="419"/>
      <c r="K143" s="295" t="s">
        <v>206</v>
      </c>
      <c r="L143" s="296" t="s">
        <v>207</v>
      </c>
      <c r="M143" s="196" t="s">
        <v>206</v>
      </c>
      <c r="N143" s="296" t="s">
        <v>207</v>
      </c>
      <c r="O143" s="442"/>
      <c r="P143" s="437"/>
      <c r="Q143" s="438"/>
      <c r="R143" s="439"/>
    </row>
    <row r="144" spans="2:19" ht="21" customHeight="1" thickBot="1">
      <c r="B144" s="443" t="s">
        <v>208</v>
      </c>
      <c r="C144" s="444"/>
      <c r="D144" s="444"/>
      <c r="E144" s="444"/>
      <c r="F144" s="444"/>
      <c r="G144" s="445"/>
      <c r="H144" s="297" t="str">
        <f>IF(J138&gt;12,"×","〇")</f>
        <v>〇</v>
      </c>
      <c r="I144" s="443" t="str">
        <f>IF(M138&gt;2.8,"×","〇")</f>
        <v>〇</v>
      </c>
      <c r="J144" s="445"/>
      <c r="K144" s="298" t="str">
        <f>IF(S138=0,IF(P139&lt;0.5,"×","〇"),IF(P139&lt;0.8,"×","〇"))</f>
        <v>×</v>
      </c>
      <c r="L144" s="299" t="str">
        <f>IF(P139&gt;2,"×","〇")</f>
        <v>〇</v>
      </c>
      <c r="M144" s="300" t="str">
        <f>IF(S138=0,IF(P139&lt;0.5,"×","〇"),IF(P139&lt;0.8,"×","〇"))</f>
        <v>×</v>
      </c>
      <c r="N144" s="299" t="str">
        <f>IF(N139&gt;1.3,"×","〇")</f>
        <v>〇</v>
      </c>
      <c r="O144" s="301" t="str">
        <f>IF(AND(H144="〇",I144="〇",K144="〇",L144="〇",M144="〇",N144="〇"),"〇","×")</f>
        <v>×</v>
      </c>
      <c r="P144" s="446" t="str">
        <f>IF(O144="×","－",M153)</f>
        <v>－</v>
      </c>
      <c r="Q144" s="447"/>
      <c r="R144" s="448"/>
    </row>
    <row r="145" spans="2:31">
      <c r="B145" s="156"/>
      <c r="C145" s="156"/>
      <c r="D145" s="156"/>
      <c r="E145" s="156"/>
      <c r="F145" s="156"/>
      <c r="G145" s="156"/>
      <c r="H145" s="156"/>
      <c r="I145" s="156"/>
      <c r="J145" s="156"/>
      <c r="K145" s="156"/>
      <c r="L145" s="156"/>
      <c r="M145" s="156"/>
      <c r="N145" s="156"/>
      <c r="O145" s="158"/>
      <c r="P145" s="158"/>
      <c r="Q145" s="158"/>
      <c r="T145" s="302"/>
      <c r="U145" s="150"/>
      <c r="V145" s="150"/>
      <c r="W145" s="150"/>
      <c r="X145" s="303"/>
      <c r="Y145" s="303"/>
      <c r="Z145" s="303"/>
      <c r="AA145" s="303"/>
      <c r="AB145" s="303"/>
      <c r="AC145" s="303"/>
      <c r="AD145" s="303"/>
      <c r="AE145" s="303"/>
    </row>
    <row r="146" spans="2:31" ht="13.5" thickBot="1">
      <c r="B146" s="156" t="s">
        <v>209</v>
      </c>
      <c r="C146" s="156"/>
      <c r="D146" s="156"/>
      <c r="E146" s="156"/>
      <c r="F146" s="156"/>
      <c r="G146" s="156"/>
      <c r="H146" s="156"/>
      <c r="I146" s="156"/>
      <c r="J146" s="156"/>
      <c r="K146" s="156"/>
      <c r="L146" s="156"/>
      <c r="M146" s="156"/>
      <c r="N146" s="156"/>
      <c r="O146" s="158"/>
      <c r="P146" s="158"/>
      <c r="Q146" s="158"/>
      <c r="T146" s="302"/>
      <c r="U146" s="303"/>
      <c r="V146" s="150"/>
      <c r="W146" s="150"/>
      <c r="X146" s="150"/>
      <c r="Y146" s="150"/>
      <c r="Z146" s="150"/>
      <c r="AA146" s="150"/>
      <c r="AB146" s="303"/>
      <c r="AC146" s="303"/>
      <c r="AD146" s="303"/>
      <c r="AE146" s="303"/>
    </row>
    <row r="147" spans="2:31">
      <c r="B147" s="430" t="s">
        <v>210</v>
      </c>
      <c r="C147" s="431"/>
      <c r="D147" s="432"/>
      <c r="E147" s="304"/>
      <c r="F147" s="156"/>
      <c r="K147" s="305" t="s">
        <v>211</v>
      </c>
      <c r="L147" s="306"/>
      <c r="M147" s="156"/>
      <c r="N147" s="156"/>
      <c r="O147" s="158"/>
      <c r="P147" s="158"/>
      <c r="Q147" s="158"/>
      <c r="T147" s="302"/>
      <c r="U147" s="303"/>
      <c r="V147" s="303"/>
      <c r="W147" s="303"/>
      <c r="X147" s="303"/>
      <c r="Y147" s="303"/>
      <c r="Z147" s="303"/>
      <c r="AA147" s="150"/>
      <c r="AB147" s="303"/>
      <c r="AC147" s="150"/>
      <c r="AD147" s="150"/>
      <c r="AE147" s="303"/>
    </row>
    <row r="148" spans="2:31" ht="13.5" thickBot="1">
      <c r="B148" s="307">
        <v>1</v>
      </c>
      <c r="C148" s="308"/>
      <c r="D148" s="309" t="s">
        <v>212</v>
      </c>
      <c r="E148" s="310"/>
      <c r="F148" s="156"/>
      <c r="K148" s="311" t="e">
        <f>IF(I144="×","-",(P144-B148)*1000/100)</f>
        <v>#VALUE!</v>
      </c>
      <c r="L148" s="309" t="s">
        <v>213</v>
      </c>
      <c r="M148" s="156"/>
      <c r="N148" s="156"/>
      <c r="O148" s="158"/>
      <c r="P148" s="158"/>
      <c r="Q148" s="158"/>
      <c r="T148" s="302"/>
      <c r="U148" s="303"/>
      <c r="V148" s="150"/>
      <c r="W148" s="150"/>
      <c r="X148" s="150"/>
      <c r="Y148" s="150"/>
      <c r="Z148" s="150"/>
      <c r="AA148" s="303"/>
      <c r="AB148" s="303"/>
      <c r="AC148" s="303"/>
      <c r="AD148" s="303"/>
      <c r="AE148" s="303"/>
    </row>
    <row r="149" spans="2:31">
      <c r="B149" s="156" t="s">
        <v>214</v>
      </c>
      <c r="C149" s="156"/>
      <c r="D149" s="156"/>
      <c r="E149" s="156"/>
      <c r="F149" s="156"/>
      <c r="G149" s="156"/>
      <c r="H149" s="156"/>
      <c r="I149" s="156"/>
      <c r="J149" s="156"/>
      <c r="K149" s="156" t="s">
        <v>215</v>
      </c>
      <c r="L149" s="156"/>
      <c r="M149" s="156"/>
      <c r="N149" s="156"/>
      <c r="O149" s="158"/>
      <c r="P149" s="158"/>
      <c r="Q149" s="158"/>
      <c r="T149" s="302"/>
      <c r="U149" s="303"/>
      <c r="V149" s="303"/>
      <c r="W149" s="303"/>
      <c r="X149" s="303"/>
      <c r="Y149" s="303"/>
      <c r="Z149" s="303"/>
      <c r="AA149" s="150"/>
      <c r="AB149" s="303"/>
      <c r="AC149" s="150"/>
      <c r="AD149" s="150"/>
      <c r="AE149" s="303"/>
    </row>
    <row r="150" spans="2:31" ht="15" customHeight="1">
      <c r="B150" s="156"/>
      <c r="C150" s="156"/>
      <c r="D150" s="156"/>
      <c r="E150" s="156"/>
      <c r="F150" s="156"/>
      <c r="G150" s="156"/>
      <c r="H150" s="156"/>
      <c r="I150" s="156"/>
      <c r="J150" s="156"/>
      <c r="K150" s="156"/>
      <c r="L150" s="156"/>
      <c r="M150" s="156"/>
      <c r="N150" s="156"/>
      <c r="O150" s="158"/>
      <c r="P150" s="158"/>
      <c r="Q150" s="158"/>
    </row>
    <row r="151" spans="2:31" ht="15" customHeight="1" thickBot="1">
      <c r="B151" s="156"/>
      <c r="C151" s="156"/>
      <c r="D151" s="156"/>
      <c r="E151" s="156"/>
      <c r="F151" s="156"/>
      <c r="G151" s="156" t="s">
        <v>216</v>
      </c>
      <c r="H151" s="156"/>
      <c r="I151" s="156"/>
      <c r="J151" s="156" t="s">
        <v>217</v>
      </c>
      <c r="K151" s="156"/>
      <c r="L151" s="158"/>
      <c r="M151" s="158" t="s">
        <v>217</v>
      </c>
      <c r="N151" s="158"/>
    </row>
    <row r="152" spans="2:31" ht="15" customHeight="1">
      <c r="B152" s="312"/>
      <c r="C152" s="313"/>
      <c r="D152" s="314"/>
      <c r="E152" s="315"/>
      <c r="F152" s="433"/>
      <c r="G152" s="312"/>
      <c r="H152" s="314"/>
      <c r="I152" s="433" t="s">
        <v>218</v>
      </c>
      <c r="J152" s="312" t="s">
        <v>219</v>
      </c>
      <c r="K152" s="314"/>
      <c r="L152" s="433" t="s">
        <v>220</v>
      </c>
      <c r="M152" s="316" t="s">
        <v>221</v>
      </c>
      <c r="N152" s="317"/>
    </row>
    <row r="153" spans="2:31" ht="15" customHeight="1" thickBot="1">
      <c r="B153" s="318"/>
      <c r="C153" s="319"/>
      <c r="D153" s="320"/>
      <c r="E153" s="315"/>
      <c r="F153" s="433"/>
      <c r="G153" s="318">
        <v>2.8</v>
      </c>
      <c r="H153" s="320" t="s">
        <v>212</v>
      </c>
      <c r="I153" s="433"/>
      <c r="J153" s="321">
        <f>ROUNDUP(M138,1)</f>
        <v>0.30000000000000004</v>
      </c>
      <c r="K153" s="320" t="s">
        <v>212</v>
      </c>
      <c r="L153" s="433"/>
      <c r="M153" s="322">
        <f>G153-J153</f>
        <v>2.5</v>
      </c>
      <c r="N153" s="323" t="s">
        <v>212</v>
      </c>
    </row>
    <row r="154" spans="2:31" ht="15" customHeight="1">
      <c r="B154" s="156"/>
      <c r="C154" s="156"/>
      <c r="D154" s="156"/>
      <c r="E154" s="156"/>
      <c r="F154" s="156"/>
      <c r="G154" s="156"/>
      <c r="H154" s="156"/>
      <c r="I154" s="156"/>
      <c r="J154" s="156"/>
      <c r="K154" s="156"/>
      <c r="L154" s="158"/>
      <c r="M154" s="324" t="s">
        <v>222</v>
      </c>
    </row>
    <row r="155" spans="2:31" ht="15" customHeight="1">
      <c r="B155" s="156"/>
      <c r="C155" s="156"/>
      <c r="D155" s="156"/>
      <c r="E155" s="156"/>
      <c r="F155" s="156"/>
      <c r="G155" s="156"/>
      <c r="H155" s="156"/>
      <c r="I155" s="156"/>
      <c r="J155" s="156"/>
      <c r="K155" s="156"/>
      <c r="L155" s="156"/>
      <c r="M155" s="156"/>
      <c r="N155" s="158"/>
      <c r="O155" s="158"/>
      <c r="P155" s="158"/>
      <c r="Q155" s="149"/>
    </row>
    <row r="156" spans="2:31" ht="15" customHeight="1">
      <c r="B156" s="156"/>
      <c r="C156" s="156"/>
      <c r="D156" s="156"/>
      <c r="E156" s="156"/>
      <c r="F156" s="156"/>
      <c r="G156" s="156"/>
      <c r="H156" s="156"/>
      <c r="I156" s="156"/>
      <c r="J156" s="156"/>
      <c r="K156" s="156"/>
      <c r="L156" s="156"/>
      <c r="M156" s="156"/>
      <c r="N156" s="156"/>
      <c r="O156" s="158"/>
      <c r="P156" s="158"/>
      <c r="Q156" s="158"/>
    </row>
    <row r="157" spans="2:31">
      <c r="B157" s="156"/>
      <c r="C157" s="156"/>
      <c r="D157" s="156"/>
      <c r="E157" s="156"/>
      <c r="F157" s="156"/>
      <c r="G157" s="156"/>
      <c r="H157" s="156"/>
      <c r="I157" s="156"/>
      <c r="J157" s="156"/>
      <c r="K157" s="156"/>
      <c r="L157" s="156"/>
      <c r="M157" s="156"/>
      <c r="N157" s="156"/>
      <c r="O157" s="158"/>
      <c r="P157" s="158"/>
      <c r="Q157" s="158"/>
    </row>
    <row r="158" spans="2:31">
      <c r="B158" s="156"/>
      <c r="C158" s="156"/>
      <c r="D158" s="156"/>
      <c r="E158" s="156"/>
      <c r="F158" s="156"/>
      <c r="G158" s="156"/>
      <c r="H158" s="156"/>
      <c r="I158" s="156"/>
      <c r="J158" s="156"/>
      <c r="K158" s="156"/>
      <c r="L158" s="156"/>
      <c r="M158" s="156"/>
      <c r="N158" s="156"/>
      <c r="P158" s="158"/>
      <c r="Q158" s="158"/>
    </row>
    <row r="159" spans="2:31">
      <c r="Q159" s="158"/>
    </row>
  </sheetData>
  <sheetProtection algorithmName="SHA-512" hashValue="I6SMIgO7uU+1dq5paYw734ykOz95TJvxyyxCb3XU5gfFCW2fxVli04bm1PlARprKNfF+8iR6ztfYjclfMwMOrA==" saltValue="214sl8fO4V3E6by7FWRbIg==" spinCount="100000" sheet="1" objects="1" scenarios="1"/>
  <mergeCells count="250">
    <mergeCell ref="B147:D147"/>
    <mergeCell ref="F152:F153"/>
    <mergeCell ref="I152:I153"/>
    <mergeCell ref="L152:L153"/>
    <mergeCell ref="P141:R143"/>
    <mergeCell ref="K142:L142"/>
    <mergeCell ref="M142:N142"/>
    <mergeCell ref="O142:O143"/>
    <mergeCell ref="B144:G144"/>
    <mergeCell ref="I144:J144"/>
    <mergeCell ref="P144:R144"/>
    <mergeCell ref="D136:D137"/>
    <mergeCell ref="F136:G136"/>
    <mergeCell ref="F137:G137"/>
    <mergeCell ref="H141:H143"/>
    <mergeCell ref="I141:J143"/>
    <mergeCell ref="K141:O141"/>
    <mergeCell ref="B132:B137"/>
    <mergeCell ref="C132:C133"/>
    <mergeCell ref="D132:D133"/>
    <mergeCell ref="F132:G132"/>
    <mergeCell ref="F133:G133"/>
    <mergeCell ref="C134:C135"/>
    <mergeCell ref="D134:D135"/>
    <mergeCell ref="F134:G134"/>
    <mergeCell ref="F135:G135"/>
    <mergeCell ref="C136:C137"/>
    <mergeCell ref="B115:B119"/>
    <mergeCell ref="F115:G115"/>
    <mergeCell ref="F116:G116"/>
    <mergeCell ref="F117:G117"/>
    <mergeCell ref="F118:G118"/>
    <mergeCell ref="B126:B131"/>
    <mergeCell ref="F126:G126"/>
    <mergeCell ref="F127:G127"/>
    <mergeCell ref="F128:G128"/>
    <mergeCell ref="F129:G129"/>
    <mergeCell ref="F130:G130"/>
    <mergeCell ref="F131:G131"/>
    <mergeCell ref="F119:G119"/>
    <mergeCell ref="B120:B125"/>
    <mergeCell ref="F120:G120"/>
    <mergeCell ref="F121:G121"/>
    <mergeCell ref="F122:G122"/>
    <mergeCell ref="F123:G123"/>
    <mergeCell ref="F124:G124"/>
    <mergeCell ref="F125:G125"/>
    <mergeCell ref="B106:B114"/>
    <mergeCell ref="F106:G106"/>
    <mergeCell ref="F107:G107"/>
    <mergeCell ref="F108:G108"/>
    <mergeCell ref="F109:G109"/>
    <mergeCell ref="F110:G110"/>
    <mergeCell ref="F111:G111"/>
    <mergeCell ref="F112:G112"/>
    <mergeCell ref="F113:G113"/>
    <mergeCell ref="F114:G114"/>
    <mergeCell ref="C94:C95"/>
    <mergeCell ref="D94:D95"/>
    <mergeCell ref="F94:G94"/>
    <mergeCell ref="F95:G95"/>
    <mergeCell ref="B96:B105"/>
    <mergeCell ref="F96:G96"/>
    <mergeCell ref="F97:G97"/>
    <mergeCell ref="F98:G98"/>
    <mergeCell ref="F99:G99"/>
    <mergeCell ref="F100:G100"/>
    <mergeCell ref="F101:G101"/>
    <mergeCell ref="F102:G102"/>
    <mergeCell ref="F103:G103"/>
    <mergeCell ref="F104:G104"/>
    <mergeCell ref="F105:G105"/>
    <mergeCell ref="F92:G92"/>
    <mergeCell ref="F93:G93"/>
    <mergeCell ref="C86:C87"/>
    <mergeCell ref="D86:D87"/>
    <mergeCell ref="F86:G86"/>
    <mergeCell ref="F87:G87"/>
    <mergeCell ref="C88:C89"/>
    <mergeCell ref="D88:D89"/>
    <mergeCell ref="F88:G88"/>
    <mergeCell ref="F89:G89"/>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B56:B61"/>
    <mergeCell ref="C56:C57"/>
    <mergeCell ref="D56:D57"/>
    <mergeCell ref="F56:G56"/>
    <mergeCell ref="F57:G57"/>
    <mergeCell ref="C58:C59"/>
    <mergeCell ref="C60:C61"/>
    <mergeCell ref="D60:D61"/>
    <mergeCell ref="F60:G60"/>
    <mergeCell ref="F61:G61"/>
    <mergeCell ref="B62:B65"/>
    <mergeCell ref="C62:C63"/>
    <mergeCell ref="D62:D63"/>
    <mergeCell ref="F62:G62"/>
    <mergeCell ref="F63:G63"/>
    <mergeCell ref="C64:C65"/>
    <mergeCell ref="D64:D65"/>
    <mergeCell ref="F64:G64"/>
    <mergeCell ref="F65:G65"/>
    <mergeCell ref="C50:C51"/>
    <mergeCell ref="D50:D51"/>
    <mergeCell ref="F50:G50"/>
    <mergeCell ref="F51:G51"/>
    <mergeCell ref="C52:C53"/>
    <mergeCell ref="D52:D53"/>
    <mergeCell ref="F52:G52"/>
    <mergeCell ref="F53:G53"/>
    <mergeCell ref="D58:D59"/>
    <mergeCell ref="F58:G58"/>
    <mergeCell ref="F59:G59"/>
    <mergeCell ref="C54:C55"/>
    <mergeCell ref="D54:D55"/>
    <mergeCell ref="F54:G54"/>
    <mergeCell ref="F55:G55"/>
    <mergeCell ref="F49:G49"/>
    <mergeCell ref="C42:C43"/>
    <mergeCell ref="D42:D43"/>
    <mergeCell ref="F42:G42"/>
    <mergeCell ref="F43:G43"/>
    <mergeCell ref="C44:C45"/>
    <mergeCell ref="D44:D45"/>
    <mergeCell ref="F44:G44"/>
    <mergeCell ref="F45:G45"/>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C20:C21"/>
    <mergeCell ref="D20:D21"/>
    <mergeCell ref="F20:G20"/>
    <mergeCell ref="B2:G3"/>
    <mergeCell ref="Q8:Q9"/>
    <mergeCell ref="R8:R9"/>
    <mergeCell ref="B12:B13"/>
    <mergeCell ref="C12:C13"/>
    <mergeCell ref="D12:D13"/>
    <mergeCell ref="E12:E13"/>
    <mergeCell ref="F12:G13"/>
    <mergeCell ref="H12:J12"/>
    <mergeCell ref="K12:M12"/>
    <mergeCell ref="N12:P12"/>
    <mergeCell ref="Q12:R12"/>
  </mergeCells>
  <phoneticPr fontId="1"/>
  <dataValidations count="1">
    <dataValidation type="decimal" operator="lessThanOrEqual" allowBlank="1" showInputMessage="1" showErrorMessage="1" error="負荷オーバーです" sqref="B148:C148 IX148:IY148 ST148:SU148 ACP148:ACQ148 AML148:AMM148 AWH148:AWI148 BGD148:BGE148 BPZ148:BQA148 BZV148:BZW148 CJR148:CJS148 CTN148:CTO148 DDJ148:DDK148 DNF148:DNG148 DXB148:DXC148 EGX148:EGY148 EQT148:EQU148 FAP148:FAQ148 FKL148:FKM148 FUH148:FUI148 GED148:GEE148 GNZ148:GOA148 GXV148:GXW148 HHR148:HHS148 HRN148:HRO148 IBJ148:IBK148 ILF148:ILG148 IVB148:IVC148 JEX148:JEY148 JOT148:JOU148 JYP148:JYQ148 KIL148:KIM148 KSH148:KSI148 LCD148:LCE148 LLZ148:LMA148 LVV148:LVW148 MFR148:MFS148 MPN148:MPO148 MZJ148:MZK148 NJF148:NJG148 NTB148:NTC148 OCX148:OCY148 OMT148:OMU148 OWP148:OWQ148 PGL148:PGM148 PQH148:PQI148 QAD148:QAE148 QJZ148:QKA148 QTV148:QTW148 RDR148:RDS148 RNN148:RNO148 RXJ148:RXK148 SHF148:SHG148 SRB148:SRC148 TAX148:TAY148 TKT148:TKU148 TUP148:TUQ148 UEL148:UEM148 UOH148:UOI148 UYD148:UYE148 VHZ148:VIA148 VRV148:VRW148 WBR148:WBS148 WLN148:WLO148 WVJ148:WVK148 B65684:C65684 IX65684:IY65684 ST65684:SU65684 ACP65684:ACQ65684 AML65684:AMM65684 AWH65684:AWI65684 BGD65684:BGE65684 BPZ65684:BQA65684 BZV65684:BZW65684 CJR65684:CJS65684 CTN65684:CTO65684 DDJ65684:DDK65684 DNF65684:DNG65684 DXB65684:DXC65684 EGX65684:EGY65684 EQT65684:EQU65684 FAP65684:FAQ65684 FKL65684:FKM65684 FUH65684:FUI65684 GED65684:GEE65684 GNZ65684:GOA65684 GXV65684:GXW65684 HHR65684:HHS65684 HRN65684:HRO65684 IBJ65684:IBK65684 ILF65684:ILG65684 IVB65684:IVC65684 JEX65684:JEY65684 JOT65684:JOU65684 JYP65684:JYQ65684 KIL65684:KIM65684 KSH65684:KSI65684 LCD65684:LCE65684 LLZ65684:LMA65684 LVV65684:LVW65684 MFR65684:MFS65684 MPN65684:MPO65684 MZJ65684:MZK65684 NJF65684:NJG65684 NTB65684:NTC65684 OCX65684:OCY65684 OMT65684:OMU65684 OWP65684:OWQ65684 PGL65684:PGM65684 PQH65684:PQI65684 QAD65684:QAE65684 QJZ65684:QKA65684 QTV65684:QTW65684 RDR65684:RDS65684 RNN65684:RNO65684 RXJ65684:RXK65684 SHF65684:SHG65684 SRB65684:SRC65684 TAX65684:TAY65684 TKT65684:TKU65684 TUP65684:TUQ65684 UEL65684:UEM65684 UOH65684:UOI65684 UYD65684:UYE65684 VHZ65684:VIA65684 VRV65684:VRW65684 WBR65684:WBS65684 WLN65684:WLO65684 WVJ65684:WVK65684 B131220:C131220 IX131220:IY131220 ST131220:SU131220 ACP131220:ACQ131220 AML131220:AMM131220 AWH131220:AWI131220 BGD131220:BGE131220 BPZ131220:BQA131220 BZV131220:BZW131220 CJR131220:CJS131220 CTN131220:CTO131220 DDJ131220:DDK131220 DNF131220:DNG131220 DXB131220:DXC131220 EGX131220:EGY131220 EQT131220:EQU131220 FAP131220:FAQ131220 FKL131220:FKM131220 FUH131220:FUI131220 GED131220:GEE131220 GNZ131220:GOA131220 GXV131220:GXW131220 HHR131220:HHS131220 HRN131220:HRO131220 IBJ131220:IBK131220 ILF131220:ILG131220 IVB131220:IVC131220 JEX131220:JEY131220 JOT131220:JOU131220 JYP131220:JYQ131220 KIL131220:KIM131220 KSH131220:KSI131220 LCD131220:LCE131220 LLZ131220:LMA131220 LVV131220:LVW131220 MFR131220:MFS131220 MPN131220:MPO131220 MZJ131220:MZK131220 NJF131220:NJG131220 NTB131220:NTC131220 OCX131220:OCY131220 OMT131220:OMU131220 OWP131220:OWQ131220 PGL131220:PGM131220 PQH131220:PQI131220 QAD131220:QAE131220 QJZ131220:QKA131220 QTV131220:QTW131220 RDR131220:RDS131220 RNN131220:RNO131220 RXJ131220:RXK131220 SHF131220:SHG131220 SRB131220:SRC131220 TAX131220:TAY131220 TKT131220:TKU131220 TUP131220:TUQ131220 UEL131220:UEM131220 UOH131220:UOI131220 UYD131220:UYE131220 VHZ131220:VIA131220 VRV131220:VRW131220 WBR131220:WBS131220 WLN131220:WLO131220 WVJ131220:WVK131220 B196756:C196756 IX196756:IY196756 ST196756:SU196756 ACP196756:ACQ196756 AML196756:AMM196756 AWH196756:AWI196756 BGD196756:BGE196756 BPZ196756:BQA196756 BZV196756:BZW196756 CJR196756:CJS196756 CTN196756:CTO196756 DDJ196756:DDK196756 DNF196756:DNG196756 DXB196756:DXC196756 EGX196756:EGY196756 EQT196756:EQU196756 FAP196756:FAQ196756 FKL196756:FKM196756 FUH196756:FUI196756 GED196756:GEE196756 GNZ196756:GOA196756 GXV196756:GXW196756 HHR196756:HHS196756 HRN196756:HRO196756 IBJ196756:IBK196756 ILF196756:ILG196756 IVB196756:IVC196756 JEX196756:JEY196756 JOT196756:JOU196756 JYP196756:JYQ196756 KIL196756:KIM196756 KSH196756:KSI196756 LCD196756:LCE196756 LLZ196756:LMA196756 LVV196756:LVW196756 MFR196756:MFS196756 MPN196756:MPO196756 MZJ196756:MZK196756 NJF196756:NJG196756 NTB196756:NTC196756 OCX196756:OCY196756 OMT196756:OMU196756 OWP196756:OWQ196756 PGL196756:PGM196756 PQH196756:PQI196756 QAD196756:QAE196756 QJZ196756:QKA196756 QTV196756:QTW196756 RDR196756:RDS196756 RNN196756:RNO196756 RXJ196756:RXK196756 SHF196756:SHG196756 SRB196756:SRC196756 TAX196756:TAY196756 TKT196756:TKU196756 TUP196756:TUQ196756 UEL196756:UEM196756 UOH196756:UOI196756 UYD196756:UYE196756 VHZ196756:VIA196756 VRV196756:VRW196756 WBR196756:WBS196756 WLN196756:WLO196756 WVJ196756:WVK196756 B262292:C262292 IX262292:IY262292 ST262292:SU262292 ACP262292:ACQ262292 AML262292:AMM262292 AWH262292:AWI262292 BGD262292:BGE262292 BPZ262292:BQA262292 BZV262292:BZW262292 CJR262292:CJS262292 CTN262292:CTO262292 DDJ262292:DDK262292 DNF262292:DNG262292 DXB262292:DXC262292 EGX262292:EGY262292 EQT262292:EQU262292 FAP262292:FAQ262292 FKL262292:FKM262292 FUH262292:FUI262292 GED262292:GEE262292 GNZ262292:GOA262292 GXV262292:GXW262292 HHR262292:HHS262292 HRN262292:HRO262292 IBJ262292:IBK262292 ILF262292:ILG262292 IVB262292:IVC262292 JEX262292:JEY262292 JOT262292:JOU262292 JYP262292:JYQ262292 KIL262292:KIM262292 KSH262292:KSI262292 LCD262292:LCE262292 LLZ262292:LMA262292 LVV262292:LVW262292 MFR262292:MFS262292 MPN262292:MPO262292 MZJ262292:MZK262292 NJF262292:NJG262292 NTB262292:NTC262292 OCX262292:OCY262292 OMT262292:OMU262292 OWP262292:OWQ262292 PGL262292:PGM262292 PQH262292:PQI262292 QAD262292:QAE262292 QJZ262292:QKA262292 QTV262292:QTW262292 RDR262292:RDS262292 RNN262292:RNO262292 RXJ262292:RXK262292 SHF262292:SHG262292 SRB262292:SRC262292 TAX262292:TAY262292 TKT262292:TKU262292 TUP262292:TUQ262292 UEL262292:UEM262292 UOH262292:UOI262292 UYD262292:UYE262292 VHZ262292:VIA262292 VRV262292:VRW262292 WBR262292:WBS262292 WLN262292:WLO262292 WVJ262292:WVK262292 B327828:C327828 IX327828:IY327828 ST327828:SU327828 ACP327828:ACQ327828 AML327828:AMM327828 AWH327828:AWI327828 BGD327828:BGE327828 BPZ327828:BQA327828 BZV327828:BZW327828 CJR327828:CJS327828 CTN327828:CTO327828 DDJ327828:DDK327828 DNF327828:DNG327828 DXB327828:DXC327828 EGX327828:EGY327828 EQT327828:EQU327828 FAP327828:FAQ327828 FKL327828:FKM327828 FUH327828:FUI327828 GED327828:GEE327828 GNZ327828:GOA327828 GXV327828:GXW327828 HHR327828:HHS327828 HRN327828:HRO327828 IBJ327828:IBK327828 ILF327828:ILG327828 IVB327828:IVC327828 JEX327828:JEY327828 JOT327828:JOU327828 JYP327828:JYQ327828 KIL327828:KIM327828 KSH327828:KSI327828 LCD327828:LCE327828 LLZ327828:LMA327828 LVV327828:LVW327828 MFR327828:MFS327828 MPN327828:MPO327828 MZJ327828:MZK327828 NJF327828:NJG327828 NTB327828:NTC327828 OCX327828:OCY327828 OMT327828:OMU327828 OWP327828:OWQ327828 PGL327828:PGM327828 PQH327828:PQI327828 QAD327828:QAE327828 QJZ327828:QKA327828 QTV327828:QTW327828 RDR327828:RDS327828 RNN327828:RNO327828 RXJ327828:RXK327828 SHF327828:SHG327828 SRB327828:SRC327828 TAX327828:TAY327828 TKT327828:TKU327828 TUP327828:TUQ327828 UEL327828:UEM327828 UOH327828:UOI327828 UYD327828:UYE327828 VHZ327828:VIA327828 VRV327828:VRW327828 WBR327828:WBS327828 WLN327828:WLO327828 WVJ327828:WVK327828 B393364:C393364 IX393364:IY393364 ST393364:SU393364 ACP393364:ACQ393364 AML393364:AMM393364 AWH393364:AWI393364 BGD393364:BGE393364 BPZ393364:BQA393364 BZV393364:BZW393364 CJR393364:CJS393364 CTN393364:CTO393364 DDJ393364:DDK393364 DNF393364:DNG393364 DXB393364:DXC393364 EGX393364:EGY393364 EQT393364:EQU393364 FAP393364:FAQ393364 FKL393364:FKM393364 FUH393364:FUI393364 GED393364:GEE393364 GNZ393364:GOA393364 GXV393364:GXW393364 HHR393364:HHS393364 HRN393364:HRO393364 IBJ393364:IBK393364 ILF393364:ILG393364 IVB393364:IVC393364 JEX393364:JEY393364 JOT393364:JOU393364 JYP393364:JYQ393364 KIL393364:KIM393364 KSH393364:KSI393364 LCD393364:LCE393364 LLZ393364:LMA393364 LVV393364:LVW393364 MFR393364:MFS393364 MPN393364:MPO393364 MZJ393364:MZK393364 NJF393364:NJG393364 NTB393364:NTC393364 OCX393364:OCY393364 OMT393364:OMU393364 OWP393364:OWQ393364 PGL393364:PGM393364 PQH393364:PQI393364 QAD393364:QAE393364 QJZ393364:QKA393364 QTV393364:QTW393364 RDR393364:RDS393364 RNN393364:RNO393364 RXJ393364:RXK393364 SHF393364:SHG393364 SRB393364:SRC393364 TAX393364:TAY393364 TKT393364:TKU393364 TUP393364:TUQ393364 UEL393364:UEM393364 UOH393364:UOI393364 UYD393364:UYE393364 VHZ393364:VIA393364 VRV393364:VRW393364 WBR393364:WBS393364 WLN393364:WLO393364 WVJ393364:WVK393364 B458900:C458900 IX458900:IY458900 ST458900:SU458900 ACP458900:ACQ458900 AML458900:AMM458900 AWH458900:AWI458900 BGD458900:BGE458900 BPZ458900:BQA458900 BZV458900:BZW458900 CJR458900:CJS458900 CTN458900:CTO458900 DDJ458900:DDK458900 DNF458900:DNG458900 DXB458900:DXC458900 EGX458900:EGY458900 EQT458900:EQU458900 FAP458900:FAQ458900 FKL458900:FKM458900 FUH458900:FUI458900 GED458900:GEE458900 GNZ458900:GOA458900 GXV458900:GXW458900 HHR458900:HHS458900 HRN458900:HRO458900 IBJ458900:IBK458900 ILF458900:ILG458900 IVB458900:IVC458900 JEX458900:JEY458900 JOT458900:JOU458900 JYP458900:JYQ458900 KIL458900:KIM458900 KSH458900:KSI458900 LCD458900:LCE458900 LLZ458900:LMA458900 LVV458900:LVW458900 MFR458900:MFS458900 MPN458900:MPO458900 MZJ458900:MZK458900 NJF458900:NJG458900 NTB458900:NTC458900 OCX458900:OCY458900 OMT458900:OMU458900 OWP458900:OWQ458900 PGL458900:PGM458900 PQH458900:PQI458900 QAD458900:QAE458900 QJZ458900:QKA458900 QTV458900:QTW458900 RDR458900:RDS458900 RNN458900:RNO458900 RXJ458900:RXK458900 SHF458900:SHG458900 SRB458900:SRC458900 TAX458900:TAY458900 TKT458900:TKU458900 TUP458900:TUQ458900 UEL458900:UEM458900 UOH458900:UOI458900 UYD458900:UYE458900 VHZ458900:VIA458900 VRV458900:VRW458900 WBR458900:WBS458900 WLN458900:WLO458900 WVJ458900:WVK458900 B524436:C524436 IX524436:IY524436 ST524436:SU524436 ACP524436:ACQ524436 AML524436:AMM524436 AWH524436:AWI524436 BGD524436:BGE524436 BPZ524436:BQA524436 BZV524436:BZW524436 CJR524436:CJS524436 CTN524436:CTO524436 DDJ524436:DDK524436 DNF524436:DNG524436 DXB524436:DXC524436 EGX524436:EGY524436 EQT524436:EQU524436 FAP524436:FAQ524436 FKL524436:FKM524436 FUH524436:FUI524436 GED524436:GEE524436 GNZ524436:GOA524436 GXV524436:GXW524436 HHR524436:HHS524436 HRN524436:HRO524436 IBJ524436:IBK524436 ILF524436:ILG524436 IVB524436:IVC524436 JEX524436:JEY524436 JOT524436:JOU524436 JYP524436:JYQ524436 KIL524436:KIM524436 KSH524436:KSI524436 LCD524436:LCE524436 LLZ524436:LMA524436 LVV524436:LVW524436 MFR524436:MFS524436 MPN524436:MPO524436 MZJ524436:MZK524436 NJF524436:NJG524436 NTB524436:NTC524436 OCX524436:OCY524436 OMT524436:OMU524436 OWP524436:OWQ524436 PGL524436:PGM524436 PQH524436:PQI524436 QAD524436:QAE524436 QJZ524436:QKA524436 QTV524436:QTW524436 RDR524436:RDS524436 RNN524436:RNO524436 RXJ524436:RXK524436 SHF524436:SHG524436 SRB524436:SRC524436 TAX524436:TAY524436 TKT524436:TKU524436 TUP524436:TUQ524436 UEL524436:UEM524436 UOH524436:UOI524436 UYD524436:UYE524436 VHZ524436:VIA524436 VRV524436:VRW524436 WBR524436:WBS524436 WLN524436:WLO524436 WVJ524436:WVK524436 B589972:C589972 IX589972:IY589972 ST589972:SU589972 ACP589972:ACQ589972 AML589972:AMM589972 AWH589972:AWI589972 BGD589972:BGE589972 BPZ589972:BQA589972 BZV589972:BZW589972 CJR589972:CJS589972 CTN589972:CTO589972 DDJ589972:DDK589972 DNF589972:DNG589972 DXB589972:DXC589972 EGX589972:EGY589972 EQT589972:EQU589972 FAP589972:FAQ589972 FKL589972:FKM589972 FUH589972:FUI589972 GED589972:GEE589972 GNZ589972:GOA589972 GXV589972:GXW589972 HHR589972:HHS589972 HRN589972:HRO589972 IBJ589972:IBK589972 ILF589972:ILG589972 IVB589972:IVC589972 JEX589972:JEY589972 JOT589972:JOU589972 JYP589972:JYQ589972 KIL589972:KIM589972 KSH589972:KSI589972 LCD589972:LCE589972 LLZ589972:LMA589972 LVV589972:LVW589972 MFR589972:MFS589972 MPN589972:MPO589972 MZJ589972:MZK589972 NJF589972:NJG589972 NTB589972:NTC589972 OCX589972:OCY589972 OMT589972:OMU589972 OWP589972:OWQ589972 PGL589972:PGM589972 PQH589972:PQI589972 QAD589972:QAE589972 QJZ589972:QKA589972 QTV589972:QTW589972 RDR589972:RDS589972 RNN589972:RNO589972 RXJ589972:RXK589972 SHF589972:SHG589972 SRB589972:SRC589972 TAX589972:TAY589972 TKT589972:TKU589972 TUP589972:TUQ589972 UEL589972:UEM589972 UOH589972:UOI589972 UYD589972:UYE589972 VHZ589972:VIA589972 VRV589972:VRW589972 WBR589972:WBS589972 WLN589972:WLO589972 WVJ589972:WVK589972 B655508:C655508 IX655508:IY655508 ST655508:SU655508 ACP655508:ACQ655508 AML655508:AMM655508 AWH655508:AWI655508 BGD655508:BGE655508 BPZ655508:BQA655508 BZV655508:BZW655508 CJR655508:CJS655508 CTN655508:CTO655508 DDJ655508:DDK655508 DNF655508:DNG655508 DXB655508:DXC655508 EGX655508:EGY655508 EQT655508:EQU655508 FAP655508:FAQ655508 FKL655508:FKM655508 FUH655508:FUI655508 GED655508:GEE655508 GNZ655508:GOA655508 GXV655508:GXW655508 HHR655508:HHS655508 HRN655508:HRO655508 IBJ655508:IBK655508 ILF655508:ILG655508 IVB655508:IVC655508 JEX655508:JEY655508 JOT655508:JOU655508 JYP655508:JYQ655508 KIL655508:KIM655508 KSH655508:KSI655508 LCD655508:LCE655508 LLZ655508:LMA655508 LVV655508:LVW655508 MFR655508:MFS655508 MPN655508:MPO655508 MZJ655508:MZK655508 NJF655508:NJG655508 NTB655508:NTC655508 OCX655508:OCY655508 OMT655508:OMU655508 OWP655508:OWQ655508 PGL655508:PGM655508 PQH655508:PQI655508 QAD655508:QAE655508 QJZ655508:QKA655508 QTV655508:QTW655508 RDR655508:RDS655508 RNN655508:RNO655508 RXJ655508:RXK655508 SHF655508:SHG655508 SRB655508:SRC655508 TAX655508:TAY655508 TKT655508:TKU655508 TUP655508:TUQ655508 UEL655508:UEM655508 UOH655508:UOI655508 UYD655508:UYE655508 VHZ655508:VIA655508 VRV655508:VRW655508 WBR655508:WBS655508 WLN655508:WLO655508 WVJ655508:WVK655508 B721044:C721044 IX721044:IY721044 ST721044:SU721044 ACP721044:ACQ721044 AML721044:AMM721044 AWH721044:AWI721044 BGD721044:BGE721044 BPZ721044:BQA721044 BZV721044:BZW721044 CJR721044:CJS721044 CTN721044:CTO721044 DDJ721044:DDK721044 DNF721044:DNG721044 DXB721044:DXC721044 EGX721044:EGY721044 EQT721044:EQU721044 FAP721044:FAQ721044 FKL721044:FKM721044 FUH721044:FUI721044 GED721044:GEE721044 GNZ721044:GOA721044 GXV721044:GXW721044 HHR721044:HHS721044 HRN721044:HRO721044 IBJ721044:IBK721044 ILF721044:ILG721044 IVB721044:IVC721044 JEX721044:JEY721044 JOT721044:JOU721044 JYP721044:JYQ721044 KIL721044:KIM721044 KSH721044:KSI721044 LCD721044:LCE721044 LLZ721044:LMA721044 LVV721044:LVW721044 MFR721044:MFS721044 MPN721044:MPO721044 MZJ721044:MZK721044 NJF721044:NJG721044 NTB721044:NTC721044 OCX721044:OCY721044 OMT721044:OMU721044 OWP721044:OWQ721044 PGL721044:PGM721044 PQH721044:PQI721044 QAD721044:QAE721044 QJZ721044:QKA721044 QTV721044:QTW721044 RDR721044:RDS721044 RNN721044:RNO721044 RXJ721044:RXK721044 SHF721044:SHG721044 SRB721044:SRC721044 TAX721044:TAY721044 TKT721044:TKU721044 TUP721044:TUQ721044 UEL721044:UEM721044 UOH721044:UOI721044 UYD721044:UYE721044 VHZ721044:VIA721044 VRV721044:VRW721044 WBR721044:WBS721044 WLN721044:WLO721044 WVJ721044:WVK721044 B786580:C786580 IX786580:IY786580 ST786580:SU786580 ACP786580:ACQ786580 AML786580:AMM786580 AWH786580:AWI786580 BGD786580:BGE786580 BPZ786580:BQA786580 BZV786580:BZW786580 CJR786580:CJS786580 CTN786580:CTO786580 DDJ786580:DDK786580 DNF786580:DNG786580 DXB786580:DXC786580 EGX786580:EGY786580 EQT786580:EQU786580 FAP786580:FAQ786580 FKL786580:FKM786580 FUH786580:FUI786580 GED786580:GEE786580 GNZ786580:GOA786580 GXV786580:GXW786580 HHR786580:HHS786580 HRN786580:HRO786580 IBJ786580:IBK786580 ILF786580:ILG786580 IVB786580:IVC786580 JEX786580:JEY786580 JOT786580:JOU786580 JYP786580:JYQ786580 KIL786580:KIM786580 KSH786580:KSI786580 LCD786580:LCE786580 LLZ786580:LMA786580 LVV786580:LVW786580 MFR786580:MFS786580 MPN786580:MPO786580 MZJ786580:MZK786580 NJF786580:NJG786580 NTB786580:NTC786580 OCX786580:OCY786580 OMT786580:OMU786580 OWP786580:OWQ786580 PGL786580:PGM786580 PQH786580:PQI786580 QAD786580:QAE786580 QJZ786580:QKA786580 QTV786580:QTW786580 RDR786580:RDS786580 RNN786580:RNO786580 RXJ786580:RXK786580 SHF786580:SHG786580 SRB786580:SRC786580 TAX786580:TAY786580 TKT786580:TKU786580 TUP786580:TUQ786580 UEL786580:UEM786580 UOH786580:UOI786580 UYD786580:UYE786580 VHZ786580:VIA786580 VRV786580:VRW786580 WBR786580:WBS786580 WLN786580:WLO786580 WVJ786580:WVK786580 B852116:C852116 IX852116:IY852116 ST852116:SU852116 ACP852116:ACQ852116 AML852116:AMM852116 AWH852116:AWI852116 BGD852116:BGE852116 BPZ852116:BQA852116 BZV852116:BZW852116 CJR852116:CJS852116 CTN852116:CTO852116 DDJ852116:DDK852116 DNF852116:DNG852116 DXB852116:DXC852116 EGX852116:EGY852116 EQT852116:EQU852116 FAP852116:FAQ852116 FKL852116:FKM852116 FUH852116:FUI852116 GED852116:GEE852116 GNZ852116:GOA852116 GXV852116:GXW852116 HHR852116:HHS852116 HRN852116:HRO852116 IBJ852116:IBK852116 ILF852116:ILG852116 IVB852116:IVC852116 JEX852116:JEY852116 JOT852116:JOU852116 JYP852116:JYQ852116 KIL852116:KIM852116 KSH852116:KSI852116 LCD852116:LCE852116 LLZ852116:LMA852116 LVV852116:LVW852116 MFR852116:MFS852116 MPN852116:MPO852116 MZJ852116:MZK852116 NJF852116:NJG852116 NTB852116:NTC852116 OCX852116:OCY852116 OMT852116:OMU852116 OWP852116:OWQ852116 PGL852116:PGM852116 PQH852116:PQI852116 QAD852116:QAE852116 QJZ852116:QKA852116 QTV852116:QTW852116 RDR852116:RDS852116 RNN852116:RNO852116 RXJ852116:RXK852116 SHF852116:SHG852116 SRB852116:SRC852116 TAX852116:TAY852116 TKT852116:TKU852116 TUP852116:TUQ852116 UEL852116:UEM852116 UOH852116:UOI852116 UYD852116:UYE852116 VHZ852116:VIA852116 VRV852116:VRW852116 WBR852116:WBS852116 WLN852116:WLO852116 WVJ852116:WVK852116 B917652:C917652 IX917652:IY917652 ST917652:SU917652 ACP917652:ACQ917652 AML917652:AMM917652 AWH917652:AWI917652 BGD917652:BGE917652 BPZ917652:BQA917652 BZV917652:BZW917652 CJR917652:CJS917652 CTN917652:CTO917652 DDJ917652:DDK917652 DNF917652:DNG917652 DXB917652:DXC917652 EGX917652:EGY917652 EQT917652:EQU917652 FAP917652:FAQ917652 FKL917652:FKM917652 FUH917652:FUI917652 GED917652:GEE917652 GNZ917652:GOA917652 GXV917652:GXW917652 HHR917652:HHS917652 HRN917652:HRO917652 IBJ917652:IBK917652 ILF917652:ILG917652 IVB917652:IVC917652 JEX917652:JEY917652 JOT917652:JOU917652 JYP917652:JYQ917652 KIL917652:KIM917652 KSH917652:KSI917652 LCD917652:LCE917652 LLZ917652:LMA917652 LVV917652:LVW917652 MFR917652:MFS917652 MPN917652:MPO917652 MZJ917652:MZK917652 NJF917652:NJG917652 NTB917652:NTC917652 OCX917652:OCY917652 OMT917652:OMU917652 OWP917652:OWQ917652 PGL917652:PGM917652 PQH917652:PQI917652 QAD917652:QAE917652 QJZ917652:QKA917652 QTV917652:QTW917652 RDR917652:RDS917652 RNN917652:RNO917652 RXJ917652:RXK917652 SHF917652:SHG917652 SRB917652:SRC917652 TAX917652:TAY917652 TKT917652:TKU917652 TUP917652:TUQ917652 UEL917652:UEM917652 UOH917652:UOI917652 UYD917652:UYE917652 VHZ917652:VIA917652 VRV917652:VRW917652 WBR917652:WBS917652 WLN917652:WLO917652 WVJ917652:WVK917652 B983188:C983188 IX983188:IY983188 ST983188:SU983188 ACP983188:ACQ983188 AML983188:AMM983188 AWH983188:AWI983188 BGD983188:BGE983188 BPZ983188:BQA983188 BZV983188:BZW983188 CJR983188:CJS983188 CTN983188:CTO983188 DDJ983188:DDK983188 DNF983188:DNG983188 DXB983188:DXC983188 EGX983188:EGY983188 EQT983188:EQU983188 FAP983188:FAQ983188 FKL983188:FKM983188 FUH983188:FUI983188 GED983188:GEE983188 GNZ983188:GOA983188 GXV983188:GXW983188 HHR983188:HHS983188 HRN983188:HRO983188 IBJ983188:IBK983188 ILF983188:ILG983188 IVB983188:IVC983188 JEX983188:JEY983188 JOT983188:JOU983188 JYP983188:JYQ983188 KIL983188:KIM983188 KSH983188:KSI983188 LCD983188:LCE983188 LLZ983188:LMA983188 LVV983188:LVW983188 MFR983188:MFS983188 MPN983188:MPO983188 MZJ983188:MZK983188 NJF983188:NJG983188 NTB983188:NTC983188 OCX983188:OCY983188 OMT983188:OMU983188 OWP983188:OWQ983188 PGL983188:PGM983188 PQH983188:PQI983188 QAD983188:QAE983188 QJZ983188:QKA983188 QTV983188:QTW983188 RDR983188:RDS983188 RNN983188:RNO983188 RXJ983188:RXK983188 SHF983188:SHG983188 SRB983188:SRC983188 TAX983188:TAY983188 TKT983188:TKU983188 TUP983188:TUQ983188 UEL983188:UEM983188 UOH983188:UOI983188 UYD983188:UYE983188 VHZ983188:VIA983188 VRV983188:VRW983188 WBR983188:WBS983188 WLN983188:WLO983188 WVJ983188:WVK983188" xr:uid="{041DF141-C8B2-44B5-B887-5CA677BE82B3}">
      <formula1>M153</formula1>
    </dataValidation>
  </dataValidations>
  <pageMargins left="0.7" right="0.7" top="0.75" bottom="0.75" header="0.3" footer="0.3"/>
  <pageSetup paperSize="9" scale="37" orientation="portrait" horizontalDpi="4294967293" r:id="rId1"/>
  <colBreaks count="1" manualBreakCount="1">
    <brk id="18" max="149"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DBCFA-662A-4865-B236-E19A58311D19}">
  <sheetPr codeName="Sheet11">
    <pageSetUpPr fitToPage="1"/>
  </sheetPr>
  <dimension ref="B1:AE159"/>
  <sheetViews>
    <sheetView showGridLines="0" view="pageBreakPreview" zoomScale="60" zoomScaleNormal="100" workbookViewId="0">
      <selection activeCell="H14" sqref="H14"/>
    </sheetView>
  </sheetViews>
  <sheetFormatPr defaultColWidth="9" defaultRowHeight="13" outlineLevelRow="1" outlineLevelCol="1"/>
  <cols>
    <col min="1" max="1" width="3.08984375" style="149" customWidth="1"/>
    <col min="2" max="2" width="19.6328125" style="149" customWidth="1"/>
    <col min="3" max="3" width="5.90625" style="149" bestFit="1" customWidth="1"/>
    <col min="4" max="4" width="8" style="149" customWidth="1"/>
    <col min="5" max="5" width="12" style="149" customWidth="1" outlineLevel="1"/>
    <col min="6" max="6" width="4.90625" style="149" customWidth="1"/>
    <col min="7" max="7" width="6.90625" style="149" customWidth="1"/>
    <col min="8" max="14" width="10.08984375" style="149" customWidth="1"/>
    <col min="15" max="16" width="10.08984375" style="150" customWidth="1"/>
    <col min="17" max="17" width="7.6328125" style="150" customWidth="1"/>
    <col min="18" max="18" width="7.6328125" style="149" customWidth="1"/>
    <col min="19" max="19" width="7.36328125" style="149" bestFit="1" customWidth="1"/>
    <col min="20" max="20" width="15.36328125" style="149" customWidth="1"/>
    <col min="21" max="21" width="4.453125" style="149" customWidth="1"/>
    <col min="22" max="22" width="5.08984375" style="149" bestFit="1" customWidth="1"/>
    <col min="23" max="23" width="9" style="149" bestFit="1" customWidth="1"/>
    <col min="24" max="24" width="5.453125" style="149" bestFit="1" customWidth="1"/>
    <col min="25" max="27" width="5.08984375" style="149" bestFit="1" customWidth="1"/>
    <col min="28" max="28" width="7.36328125" style="149" bestFit="1" customWidth="1"/>
    <col min="29" max="31" width="5.08984375" style="149" bestFit="1" customWidth="1"/>
    <col min="32" max="32" width="4" style="149" bestFit="1" customWidth="1"/>
    <col min="33" max="38" width="5.08984375" style="149" bestFit="1" customWidth="1"/>
    <col min="39" max="256" width="9" style="149"/>
    <col min="257" max="257" width="3.08984375" style="149" customWidth="1"/>
    <col min="258" max="258" width="19.6328125" style="149" customWidth="1"/>
    <col min="259" max="259" width="5.90625" style="149" bestFit="1" customWidth="1"/>
    <col min="260" max="260" width="8" style="149" customWidth="1"/>
    <col min="261" max="261" width="12" style="149" customWidth="1"/>
    <col min="262" max="262" width="4.90625" style="149" customWidth="1"/>
    <col min="263" max="263" width="6.90625" style="149" customWidth="1"/>
    <col min="264" max="272" width="10.08984375" style="149" customWidth="1"/>
    <col min="273" max="274" width="7.6328125" style="149" customWidth="1"/>
    <col min="275" max="275" width="7.36328125" style="149" bestFit="1" customWidth="1"/>
    <col min="276" max="276" width="15.36328125" style="149" customWidth="1"/>
    <col min="277" max="277" width="4.453125" style="149" customWidth="1"/>
    <col min="278" max="278" width="5.08984375" style="149" bestFit="1" customWidth="1"/>
    <col min="279" max="279" width="9" style="149" bestFit="1"/>
    <col min="280" max="280" width="5.453125" style="149" bestFit="1" customWidth="1"/>
    <col min="281" max="283" width="5.08984375" style="149" bestFit="1" customWidth="1"/>
    <col min="284" max="284" width="7.36328125" style="149" bestFit="1" customWidth="1"/>
    <col min="285" max="287" width="5.08984375" style="149" bestFit="1" customWidth="1"/>
    <col min="288" max="288" width="4" style="149" bestFit="1" customWidth="1"/>
    <col min="289" max="294" width="5.08984375" style="149" bestFit="1" customWidth="1"/>
    <col min="295" max="512" width="9" style="149"/>
    <col min="513" max="513" width="3.08984375" style="149" customWidth="1"/>
    <col min="514" max="514" width="19.6328125" style="149" customWidth="1"/>
    <col min="515" max="515" width="5.90625" style="149" bestFit="1" customWidth="1"/>
    <col min="516" max="516" width="8" style="149" customWidth="1"/>
    <col min="517" max="517" width="12" style="149" customWidth="1"/>
    <col min="518" max="518" width="4.90625" style="149" customWidth="1"/>
    <col min="519" max="519" width="6.90625" style="149" customWidth="1"/>
    <col min="520" max="528" width="10.08984375" style="149" customWidth="1"/>
    <col min="529" max="530" width="7.6328125" style="149" customWidth="1"/>
    <col min="531" max="531" width="7.36328125" style="149" bestFit="1" customWidth="1"/>
    <col min="532" max="532" width="15.36328125" style="149" customWidth="1"/>
    <col min="533" max="533" width="4.453125" style="149" customWidth="1"/>
    <col min="534" max="534" width="5.08984375" style="149" bestFit="1" customWidth="1"/>
    <col min="535" max="535" width="9" style="149" bestFit="1"/>
    <col min="536" max="536" width="5.453125" style="149" bestFit="1" customWidth="1"/>
    <col min="537" max="539" width="5.08984375" style="149" bestFit="1" customWidth="1"/>
    <col min="540" max="540" width="7.36328125" style="149" bestFit="1" customWidth="1"/>
    <col min="541" max="543" width="5.08984375" style="149" bestFit="1" customWidth="1"/>
    <col min="544" max="544" width="4" style="149" bestFit="1" customWidth="1"/>
    <col min="545" max="550" width="5.08984375" style="149" bestFit="1" customWidth="1"/>
    <col min="551" max="768" width="9" style="149"/>
    <col min="769" max="769" width="3.08984375" style="149" customWidth="1"/>
    <col min="770" max="770" width="19.6328125" style="149" customWidth="1"/>
    <col min="771" max="771" width="5.90625" style="149" bestFit="1" customWidth="1"/>
    <col min="772" max="772" width="8" style="149" customWidth="1"/>
    <col min="773" max="773" width="12" style="149" customWidth="1"/>
    <col min="774" max="774" width="4.90625" style="149" customWidth="1"/>
    <col min="775" max="775" width="6.90625" style="149" customWidth="1"/>
    <col min="776" max="784" width="10.08984375" style="149" customWidth="1"/>
    <col min="785" max="786" width="7.6328125" style="149" customWidth="1"/>
    <col min="787" max="787" width="7.36328125" style="149" bestFit="1" customWidth="1"/>
    <col min="788" max="788" width="15.36328125" style="149" customWidth="1"/>
    <col min="789" max="789" width="4.453125" style="149" customWidth="1"/>
    <col min="790" max="790" width="5.08984375" style="149" bestFit="1" customWidth="1"/>
    <col min="791" max="791" width="9" style="149" bestFit="1"/>
    <col min="792" max="792" width="5.453125" style="149" bestFit="1" customWidth="1"/>
    <col min="793" max="795" width="5.08984375" style="149" bestFit="1" customWidth="1"/>
    <col min="796" max="796" width="7.36328125" style="149" bestFit="1" customWidth="1"/>
    <col min="797" max="799" width="5.08984375" style="149" bestFit="1" customWidth="1"/>
    <col min="800" max="800" width="4" style="149" bestFit="1" customWidth="1"/>
    <col min="801" max="806" width="5.08984375" style="149" bestFit="1" customWidth="1"/>
    <col min="807" max="1024" width="9" style="149"/>
    <col min="1025" max="1025" width="3.08984375" style="149" customWidth="1"/>
    <col min="1026" max="1026" width="19.6328125" style="149" customWidth="1"/>
    <col min="1027" max="1027" width="5.90625" style="149" bestFit="1" customWidth="1"/>
    <col min="1028" max="1028" width="8" style="149" customWidth="1"/>
    <col min="1029" max="1029" width="12" style="149" customWidth="1"/>
    <col min="1030" max="1030" width="4.90625" style="149" customWidth="1"/>
    <col min="1031" max="1031" width="6.90625" style="149" customWidth="1"/>
    <col min="1032" max="1040" width="10.08984375" style="149" customWidth="1"/>
    <col min="1041" max="1042" width="7.6328125" style="149" customWidth="1"/>
    <col min="1043" max="1043" width="7.36328125" style="149" bestFit="1" customWidth="1"/>
    <col min="1044" max="1044" width="15.36328125" style="149" customWidth="1"/>
    <col min="1045" max="1045" width="4.453125" style="149" customWidth="1"/>
    <col min="1046" max="1046" width="5.08984375" style="149" bestFit="1" customWidth="1"/>
    <col min="1047" max="1047" width="9" style="149" bestFit="1"/>
    <col min="1048" max="1048" width="5.453125" style="149" bestFit="1" customWidth="1"/>
    <col min="1049" max="1051" width="5.08984375" style="149" bestFit="1" customWidth="1"/>
    <col min="1052" max="1052" width="7.36328125" style="149" bestFit="1" customWidth="1"/>
    <col min="1053" max="1055" width="5.08984375" style="149" bestFit="1" customWidth="1"/>
    <col min="1056" max="1056" width="4" style="149" bestFit="1" customWidth="1"/>
    <col min="1057" max="1062" width="5.08984375" style="149" bestFit="1" customWidth="1"/>
    <col min="1063" max="1280" width="9" style="149"/>
    <col min="1281" max="1281" width="3.08984375" style="149" customWidth="1"/>
    <col min="1282" max="1282" width="19.6328125" style="149" customWidth="1"/>
    <col min="1283" max="1283" width="5.90625" style="149" bestFit="1" customWidth="1"/>
    <col min="1284" max="1284" width="8" style="149" customWidth="1"/>
    <col min="1285" max="1285" width="12" style="149" customWidth="1"/>
    <col min="1286" max="1286" width="4.90625" style="149" customWidth="1"/>
    <col min="1287" max="1287" width="6.90625" style="149" customWidth="1"/>
    <col min="1288" max="1296" width="10.08984375" style="149" customWidth="1"/>
    <col min="1297" max="1298" width="7.6328125" style="149" customWidth="1"/>
    <col min="1299" max="1299" width="7.36328125" style="149" bestFit="1" customWidth="1"/>
    <col min="1300" max="1300" width="15.36328125" style="149" customWidth="1"/>
    <col min="1301" max="1301" width="4.453125" style="149" customWidth="1"/>
    <col min="1302" max="1302" width="5.08984375" style="149" bestFit="1" customWidth="1"/>
    <col min="1303" max="1303" width="9" style="149" bestFit="1"/>
    <col min="1304" max="1304" width="5.453125" style="149" bestFit="1" customWidth="1"/>
    <col min="1305" max="1307" width="5.08984375" style="149" bestFit="1" customWidth="1"/>
    <col min="1308" max="1308" width="7.36328125" style="149" bestFit="1" customWidth="1"/>
    <col min="1309" max="1311" width="5.08984375" style="149" bestFit="1" customWidth="1"/>
    <col min="1312" max="1312" width="4" style="149" bestFit="1" customWidth="1"/>
    <col min="1313" max="1318" width="5.08984375" style="149" bestFit="1" customWidth="1"/>
    <col min="1319" max="1536" width="9" style="149"/>
    <col min="1537" max="1537" width="3.08984375" style="149" customWidth="1"/>
    <col min="1538" max="1538" width="19.6328125" style="149" customWidth="1"/>
    <col min="1539" max="1539" width="5.90625" style="149" bestFit="1" customWidth="1"/>
    <col min="1540" max="1540" width="8" style="149" customWidth="1"/>
    <col min="1541" max="1541" width="12" style="149" customWidth="1"/>
    <col min="1542" max="1542" width="4.90625" style="149" customWidth="1"/>
    <col min="1543" max="1543" width="6.90625" style="149" customWidth="1"/>
    <col min="1544" max="1552" width="10.08984375" style="149" customWidth="1"/>
    <col min="1553" max="1554" width="7.6328125" style="149" customWidth="1"/>
    <col min="1555" max="1555" width="7.36328125" style="149" bestFit="1" customWidth="1"/>
    <col min="1556" max="1556" width="15.36328125" style="149" customWidth="1"/>
    <col min="1557" max="1557" width="4.453125" style="149" customWidth="1"/>
    <col min="1558" max="1558" width="5.08984375" style="149" bestFit="1" customWidth="1"/>
    <col min="1559" max="1559" width="9" style="149" bestFit="1"/>
    <col min="1560" max="1560" width="5.453125" style="149" bestFit="1" customWidth="1"/>
    <col min="1561" max="1563" width="5.08984375" style="149" bestFit="1" customWidth="1"/>
    <col min="1564" max="1564" width="7.36328125" style="149" bestFit="1" customWidth="1"/>
    <col min="1565" max="1567" width="5.08984375" style="149" bestFit="1" customWidth="1"/>
    <col min="1568" max="1568" width="4" style="149" bestFit="1" customWidth="1"/>
    <col min="1569" max="1574" width="5.08984375" style="149" bestFit="1" customWidth="1"/>
    <col min="1575" max="1792" width="9" style="149"/>
    <col min="1793" max="1793" width="3.08984375" style="149" customWidth="1"/>
    <col min="1794" max="1794" width="19.6328125" style="149" customWidth="1"/>
    <col min="1795" max="1795" width="5.90625" style="149" bestFit="1" customWidth="1"/>
    <col min="1796" max="1796" width="8" style="149" customWidth="1"/>
    <col min="1797" max="1797" width="12" style="149" customWidth="1"/>
    <col min="1798" max="1798" width="4.90625" style="149" customWidth="1"/>
    <col min="1799" max="1799" width="6.90625" style="149" customWidth="1"/>
    <col min="1800" max="1808" width="10.08984375" style="149" customWidth="1"/>
    <col min="1809" max="1810" width="7.6328125" style="149" customWidth="1"/>
    <col min="1811" max="1811" width="7.36328125" style="149" bestFit="1" customWidth="1"/>
    <col min="1812" max="1812" width="15.36328125" style="149" customWidth="1"/>
    <col min="1813" max="1813" width="4.453125" style="149" customWidth="1"/>
    <col min="1814" max="1814" width="5.08984375" style="149" bestFit="1" customWidth="1"/>
    <col min="1815" max="1815" width="9" style="149" bestFit="1"/>
    <col min="1816" max="1816" width="5.453125" style="149" bestFit="1" customWidth="1"/>
    <col min="1817" max="1819" width="5.08984375" style="149" bestFit="1" customWidth="1"/>
    <col min="1820" max="1820" width="7.36328125" style="149" bestFit="1" customWidth="1"/>
    <col min="1821" max="1823" width="5.08984375" style="149" bestFit="1" customWidth="1"/>
    <col min="1824" max="1824" width="4" style="149" bestFit="1" customWidth="1"/>
    <col min="1825" max="1830" width="5.08984375" style="149" bestFit="1" customWidth="1"/>
    <col min="1831" max="2048" width="9" style="149"/>
    <col min="2049" max="2049" width="3.08984375" style="149" customWidth="1"/>
    <col min="2050" max="2050" width="19.6328125" style="149" customWidth="1"/>
    <col min="2051" max="2051" width="5.90625" style="149" bestFit="1" customWidth="1"/>
    <col min="2052" max="2052" width="8" style="149" customWidth="1"/>
    <col min="2053" max="2053" width="12" style="149" customWidth="1"/>
    <col min="2054" max="2054" width="4.90625" style="149" customWidth="1"/>
    <col min="2055" max="2055" width="6.90625" style="149" customWidth="1"/>
    <col min="2056" max="2064" width="10.08984375" style="149" customWidth="1"/>
    <col min="2065" max="2066" width="7.6328125" style="149" customWidth="1"/>
    <col min="2067" max="2067" width="7.36328125" style="149" bestFit="1" customWidth="1"/>
    <col min="2068" max="2068" width="15.36328125" style="149" customWidth="1"/>
    <col min="2069" max="2069" width="4.453125" style="149" customWidth="1"/>
    <col min="2070" max="2070" width="5.08984375" style="149" bestFit="1" customWidth="1"/>
    <col min="2071" max="2071" width="9" style="149" bestFit="1"/>
    <col min="2072" max="2072" width="5.453125" style="149" bestFit="1" customWidth="1"/>
    <col min="2073" max="2075" width="5.08984375" style="149" bestFit="1" customWidth="1"/>
    <col min="2076" max="2076" width="7.36328125" style="149" bestFit="1" customWidth="1"/>
    <col min="2077" max="2079" width="5.08984375" style="149" bestFit="1" customWidth="1"/>
    <col min="2080" max="2080" width="4" style="149" bestFit="1" customWidth="1"/>
    <col min="2081" max="2086" width="5.08984375" style="149" bestFit="1" customWidth="1"/>
    <col min="2087" max="2304" width="9" style="149"/>
    <col min="2305" max="2305" width="3.08984375" style="149" customWidth="1"/>
    <col min="2306" max="2306" width="19.6328125" style="149" customWidth="1"/>
    <col min="2307" max="2307" width="5.90625" style="149" bestFit="1" customWidth="1"/>
    <col min="2308" max="2308" width="8" style="149" customWidth="1"/>
    <col min="2309" max="2309" width="12" style="149" customWidth="1"/>
    <col min="2310" max="2310" width="4.90625" style="149" customWidth="1"/>
    <col min="2311" max="2311" width="6.90625" style="149" customWidth="1"/>
    <col min="2312" max="2320" width="10.08984375" style="149" customWidth="1"/>
    <col min="2321" max="2322" width="7.6328125" style="149" customWidth="1"/>
    <col min="2323" max="2323" width="7.36328125" style="149" bestFit="1" customWidth="1"/>
    <col min="2324" max="2324" width="15.36328125" style="149" customWidth="1"/>
    <col min="2325" max="2325" width="4.453125" style="149" customWidth="1"/>
    <col min="2326" max="2326" width="5.08984375" style="149" bestFit="1" customWidth="1"/>
    <col min="2327" max="2327" width="9" style="149" bestFit="1"/>
    <col min="2328" max="2328" width="5.453125" style="149" bestFit="1" customWidth="1"/>
    <col min="2329" max="2331" width="5.08984375" style="149" bestFit="1" customWidth="1"/>
    <col min="2332" max="2332" width="7.36328125" style="149" bestFit="1" customWidth="1"/>
    <col min="2333" max="2335" width="5.08984375" style="149" bestFit="1" customWidth="1"/>
    <col min="2336" max="2336" width="4" style="149" bestFit="1" customWidth="1"/>
    <col min="2337" max="2342" width="5.08984375" style="149" bestFit="1" customWidth="1"/>
    <col min="2343" max="2560" width="9" style="149"/>
    <col min="2561" max="2561" width="3.08984375" style="149" customWidth="1"/>
    <col min="2562" max="2562" width="19.6328125" style="149" customWidth="1"/>
    <col min="2563" max="2563" width="5.90625" style="149" bestFit="1" customWidth="1"/>
    <col min="2564" max="2564" width="8" style="149" customWidth="1"/>
    <col min="2565" max="2565" width="12" style="149" customWidth="1"/>
    <col min="2566" max="2566" width="4.90625" style="149" customWidth="1"/>
    <col min="2567" max="2567" width="6.90625" style="149" customWidth="1"/>
    <col min="2568" max="2576" width="10.08984375" style="149" customWidth="1"/>
    <col min="2577" max="2578" width="7.6328125" style="149" customWidth="1"/>
    <col min="2579" max="2579" width="7.36328125" style="149" bestFit="1" customWidth="1"/>
    <col min="2580" max="2580" width="15.36328125" style="149" customWidth="1"/>
    <col min="2581" max="2581" width="4.453125" style="149" customWidth="1"/>
    <col min="2582" max="2582" width="5.08984375" style="149" bestFit="1" customWidth="1"/>
    <col min="2583" max="2583" width="9" style="149" bestFit="1"/>
    <col min="2584" max="2584" width="5.453125" style="149" bestFit="1" customWidth="1"/>
    <col min="2585" max="2587" width="5.08984375" style="149" bestFit="1" customWidth="1"/>
    <col min="2588" max="2588" width="7.36328125" style="149" bestFit="1" customWidth="1"/>
    <col min="2589" max="2591" width="5.08984375" style="149" bestFit="1" customWidth="1"/>
    <col min="2592" max="2592" width="4" style="149" bestFit="1" customWidth="1"/>
    <col min="2593" max="2598" width="5.08984375" style="149" bestFit="1" customWidth="1"/>
    <col min="2599" max="2816" width="9" style="149"/>
    <col min="2817" max="2817" width="3.08984375" style="149" customWidth="1"/>
    <col min="2818" max="2818" width="19.6328125" style="149" customWidth="1"/>
    <col min="2819" max="2819" width="5.90625" style="149" bestFit="1" customWidth="1"/>
    <col min="2820" max="2820" width="8" style="149" customWidth="1"/>
    <col min="2821" max="2821" width="12" style="149" customWidth="1"/>
    <col min="2822" max="2822" width="4.90625" style="149" customWidth="1"/>
    <col min="2823" max="2823" width="6.90625" style="149" customWidth="1"/>
    <col min="2824" max="2832" width="10.08984375" style="149" customWidth="1"/>
    <col min="2833" max="2834" width="7.6328125" style="149" customWidth="1"/>
    <col min="2835" max="2835" width="7.36328125" style="149" bestFit="1" customWidth="1"/>
    <col min="2836" max="2836" width="15.36328125" style="149" customWidth="1"/>
    <col min="2837" max="2837" width="4.453125" style="149" customWidth="1"/>
    <col min="2838" max="2838" width="5.08984375" style="149" bestFit="1" customWidth="1"/>
    <col min="2839" max="2839" width="9" style="149" bestFit="1"/>
    <col min="2840" max="2840" width="5.453125" style="149" bestFit="1" customWidth="1"/>
    <col min="2841" max="2843" width="5.08984375" style="149" bestFit="1" customWidth="1"/>
    <col min="2844" max="2844" width="7.36328125" style="149" bestFit="1" customWidth="1"/>
    <col min="2845" max="2847" width="5.08984375" style="149" bestFit="1" customWidth="1"/>
    <col min="2848" max="2848" width="4" style="149" bestFit="1" customWidth="1"/>
    <col min="2849" max="2854" width="5.08984375" style="149" bestFit="1" customWidth="1"/>
    <col min="2855" max="3072" width="9" style="149"/>
    <col min="3073" max="3073" width="3.08984375" style="149" customWidth="1"/>
    <col min="3074" max="3074" width="19.6328125" style="149" customWidth="1"/>
    <col min="3075" max="3075" width="5.90625" style="149" bestFit="1" customWidth="1"/>
    <col min="3076" max="3076" width="8" style="149" customWidth="1"/>
    <col min="3077" max="3077" width="12" style="149" customWidth="1"/>
    <col min="3078" max="3078" width="4.90625" style="149" customWidth="1"/>
    <col min="3079" max="3079" width="6.90625" style="149" customWidth="1"/>
    <col min="3080" max="3088" width="10.08984375" style="149" customWidth="1"/>
    <col min="3089" max="3090" width="7.6328125" style="149" customWidth="1"/>
    <col min="3091" max="3091" width="7.36328125" style="149" bestFit="1" customWidth="1"/>
    <col min="3092" max="3092" width="15.36328125" style="149" customWidth="1"/>
    <col min="3093" max="3093" width="4.453125" style="149" customWidth="1"/>
    <col min="3094" max="3094" width="5.08984375" style="149" bestFit="1" customWidth="1"/>
    <col min="3095" max="3095" width="9" style="149" bestFit="1"/>
    <col min="3096" max="3096" width="5.453125" style="149" bestFit="1" customWidth="1"/>
    <col min="3097" max="3099" width="5.08984375" style="149" bestFit="1" customWidth="1"/>
    <col min="3100" max="3100" width="7.36328125" style="149" bestFit="1" customWidth="1"/>
    <col min="3101" max="3103" width="5.08984375" style="149" bestFit="1" customWidth="1"/>
    <col min="3104" max="3104" width="4" style="149" bestFit="1" customWidth="1"/>
    <col min="3105" max="3110" width="5.08984375" style="149" bestFit="1" customWidth="1"/>
    <col min="3111" max="3328" width="9" style="149"/>
    <col min="3329" max="3329" width="3.08984375" style="149" customWidth="1"/>
    <col min="3330" max="3330" width="19.6328125" style="149" customWidth="1"/>
    <col min="3331" max="3331" width="5.90625" style="149" bestFit="1" customWidth="1"/>
    <col min="3332" max="3332" width="8" style="149" customWidth="1"/>
    <col min="3333" max="3333" width="12" style="149" customWidth="1"/>
    <col min="3334" max="3334" width="4.90625" style="149" customWidth="1"/>
    <col min="3335" max="3335" width="6.90625" style="149" customWidth="1"/>
    <col min="3336" max="3344" width="10.08984375" style="149" customWidth="1"/>
    <col min="3345" max="3346" width="7.6328125" style="149" customWidth="1"/>
    <col min="3347" max="3347" width="7.36328125" style="149" bestFit="1" customWidth="1"/>
    <col min="3348" max="3348" width="15.36328125" style="149" customWidth="1"/>
    <col min="3349" max="3349" width="4.453125" style="149" customWidth="1"/>
    <col min="3350" max="3350" width="5.08984375" style="149" bestFit="1" customWidth="1"/>
    <col min="3351" max="3351" width="9" style="149" bestFit="1"/>
    <col min="3352" max="3352" width="5.453125" style="149" bestFit="1" customWidth="1"/>
    <col min="3353" max="3355" width="5.08984375" style="149" bestFit="1" customWidth="1"/>
    <col min="3356" max="3356" width="7.36328125" style="149" bestFit="1" customWidth="1"/>
    <col min="3357" max="3359" width="5.08984375" style="149" bestFit="1" customWidth="1"/>
    <col min="3360" max="3360" width="4" style="149" bestFit="1" customWidth="1"/>
    <col min="3361" max="3366" width="5.08984375" style="149" bestFit="1" customWidth="1"/>
    <col min="3367" max="3584" width="9" style="149"/>
    <col min="3585" max="3585" width="3.08984375" style="149" customWidth="1"/>
    <col min="3586" max="3586" width="19.6328125" style="149" customWidth="1"/>
    <col min="3587" max="3587" width="5.90625" style="149" bestFit="1" customWidth="1"/>
    <col min="3588" max="3588" width="8" style="149" customWidth="1"/>
    <col min="3589" max="3589" width="12" style="149" customWidth="1"/>
    <col min="3590" max="3590" width="4.90625" style="149" customWidth="1"/>
    <col min="3591" max="3591" width="6.90625" style="149" customWidth="1"/>
    <col min="3592" max="3600" width="10.08984375" style="149" customWidth="1"/>
    <col min="3601" max="3602" width="7.6328125" style="149" customWidth="1"/>
    <col min="3603" max="3603" width="7.36328125" style="149" bestFit="1" customWidth="1"/>
    <col min="3604" max="3604" width="15.36328125" style="149" customWidth="1"/>
    <col min="3605" max="3605" width="4.453125" style="149" customWidth="1"/>
    <col min="3606" max="3606" width="5.08984375" style="149" bestFit="1" customWidth="1"/>
    <col min="3607" max="3607" width="9" style="149" bestFit="1"/>
    <col min="3608" max="3608" width="5.453125" style="149" bestFit="1" customWidth="1"/>
    <col min="3609" max="3611" width="5.08984375" style="149" bestFit="1" customWidth="1"/>
    <col min="3612" max="3612" width="7.36328125" style="149" bestFit="1" customWidth="1"/>
    <col min="3613" max="3615" width="5.08984375" style="149" bestFit="1" customWidth="1"/>
    <col min="3616" max="3616" width="4" style="149" bestFit="1" customWidth="1"/>
    <col min="3617" max="3622" width="5.08984375" style="149" bestFit="1" customWidth="1"/>
    <col min="3623" max="3840" width="9" style="149"/>
    <col min="3841" max="3841" width="3.08984375" style="149" customWidth="1"/>
    <col min="3842" max="3842" width="19.6328125" style="149" customWidth="1"/>
    <col min="3843" max="3843" width="5.90625" style="149" bestFit="1" customWidth="1"/>
    <col min="3844" max="3844" width="8" style="149" customWidth="1"/>
    <col min="3845" max="3845" width="12" style="149" customWidth="1"/>
    <col min="3846" max="3846" width="4.90625" style="149" customWidth="1"/>
    <col min="3847" max="3847" width="6.90625" style="149" customWidth="1"/>
    <col min="3848" max="3856" width="10.08984375" style="149" customWidth="1"/>
    <col min="3857" max="3858" width="7.6328125" style="149" customWidth="1"/>
    <col min="3859" max="3859" width="7.36328125" style="149" bestFit="1" customWidth="1"/>
    <col min="3860" max="3860" width="15.36328125" style="149" customWidth="1"/>
    <col min="3861" max="3861" width="4.453125" style="149" customWidth="1"/>
    <col min="3862" max="3862" width="5.08984375" style="149" bestFit="1" customWidth="1"/>
    <col min="3863" max="3863" width="9" style="149" bestFit="1"/>
    <col min="3864" max="3864" width="5.453125" style="149" bestFit="1" customWidth="1"/>
    <col min="3865" max="3867" width="5.08984375" style="149" bestFit="1" customWidth="1"/>
    <col min="3868" max="3868" width="7.36328125" style="149" bestFit="1" customWidth="1"/>
    <col min="3869" max="3871" width="5.08984375" style="149" bestFit="1" customWidth="1"/>
    <col min="3872" max="3872" width="4" style="149" bestFit="1" customWidth="1"/>
    <col min="3873" max="3878" width="5.08984375" style="149" bestFit="1" customWidth="1"/>
    <col min="3879" max="4096" width="9" style="149"/>
    <col min="4097" max="4097" width="3.08984375" style="149" customWidth="1"/>
    <col min="4098" max="4098" width="19.6328125" style="149" customWidth="1"/>
    <col min="4099" max="4099" width="5.90625" style="149" bestFit="1" customWidth="1"/>
    <col min="4100" max="4100" width="8" style="149" customWidth="1"/>
    <col min="4101" max="4101" width="12" style="149" customWidth="1"/>
    <col min="4102" max="4102" width="4.90625" style="149" customWidth="1"/>
    <col min="4103" max="4103" width="6.90625" style="149" customWidth="1"/>
    <col min="4104" max="4112" width="10.08984375" style="149" customWidth="1"/>
    <col min="4113" max="4114" width="7.6328125" style="149" customWidth="1"/>
    <col min="4115" max="4115" width="7.36328125" style="149" bestFit="1" customWidth="1"/>
    <col min="4116" max="4116" width="15.36328125" style="149" customWidth="1"/>
    <col min="4117" max="4117" width="4.453125" style="149" customWidth="1"/>
    <col min="4118" max="4118" width="5.08984375" style="149" bestFit="1" customWidth="1"/>
    <col min="4119" max="4119" width="9" style="149" bestFit="1"/>
    <col min="4120" max="4120" width="5.453125" style="149" bestFit="1" customWidth="1"/>
    <col min="4121" max="4123" width="5.08984375" style="149" bestFit="1" customWidth="1"/>
    <col min="4124" max="4124" width="7.36328125" style="149" bestFit="1" customWidth="1"/>
    <col min="4125" max="4127" width="5.08984375" style="149" bestFit="1" customWidth="1"/>
    <col min="4128" max="4128" width="4" style="149" bestFit="1" customWidth="1"/>
    <col min="4129" max="4134" width="5.08984375" style="149" bestFit="1" customWidth="1"/>
    <col min="4135" max="4352" width="9" style="149"/>
    <col min="4353" max="4353" width="3.08984375" style="149" customWidth="1"/>
    <col min="4354" max="4354" width="19.6328125" style="149" customWidth="1"/>
    <col min="4355" max="4355" width="5.90625" style="149" bestFit="1" customWidth="1"/>
    <col min="4356" max="4356" width="8" style="149" customWidth="1"/>
    <col min="4357" max="4357" width="12" style="149" customWidth="1"/>
    <col min="4358" max="4358" width="4.90625" style="149" customWidth="1"/>
    <col min="4359" max="4359" width="6.90625" style="149" customWidth="1"/>
    <col min="4360" max="4368" width="10.08984375" style="149" customWidth="1"/>
    <col min="4369" max="4370" width="7.6328125" style="149" customWidth="1"/>
    <col min="4371" max="4371" width="7.36328125" style="149" bestFit="1" customWidth="1"/>
    <col min="4372" max="4372" width="15.36328125" style="149" customWidth="1"/>
    <col min="4373" max="4373" width="4.453125" style="149" customWidth="1"/>
    <col min="4374" max="4374" width="5.08984375" style="149" bestFit="1" customWidth="1"/>
    <col min="4375" max="4375" width="9" style="149" bestFit="1"/>
    <col min="4376" max="4376" width="5.453125" style="149" bestFit="1" customWidth="1"/>
    <col min="4377" max="4379" width="5.08984375" style="149" bestFit="1" customWidth="1"/>
    <col min="4380" max="4380" width="7.36328125" style="149" bestFit="1" customWidth="1"/>
    <col min="4381" max="4383" width="5.08984375" style="149" bestFit="1" customWidth="1"/>
    <col min="4384" max="4384" width="4" style="149" bestFit="1" customWidth="1"/>
    <col min="4385" max="4390" width="5.08984375" style="149" bestFit="1" customWidth="1"/>
    <col min="4391" max="4608" width="9" style="149"/>
    <col min="4609" max="4609" width="3.08984375" style="149" customWidth="1"/>
    <col min="4610" max="4610" width="19.6328125" style="149" customWidth="1"/>
    <col min="4611" max="4611" width="5.90625" style="149" bestFit="1" customWidth="1"/>
    <col min="4612" max="4612" width="8" style="149" customWidth="1"/>
    <col min="4613" max="4613" width="12" style="149" customWidth="1"/>
    <col min="4614" max="4614" width="4.90625" style="149" customWidth="1"/>
    <col min="4615" max="4615" width="6.90625" style="149" customWidth="1"/>
    <col min="4616" max="4624" width="10.08984375" style="149" customWidth="1"/>
    <col min="4625" max="4626" width="7.6328125" style="149" customWidth="1"/>
    <col min="4627" max="4627" width="7.36328125" style="149" bestFit="1" customWidth="1"/>
    <col min="4628" max="4628" width="15.36328125" style="149" customWidth="1"/>
    <col min="4629" max="4629" width="4.453125" style="149" customWidth="1"/>
    <col min="4630" max="4630" width="5.08984375" style="149" bestFit="1" customWidth="1"/>
    <col min="4631" max="4631" width="9" style="149" bestFit="1"/>
    <col min="4632" max="4632" width="5.453125" style="149" bestFit="1" customWidth="1"/>
    <col min="4633" max="4635" width="5.08984375" style="149" bestFit="1" customWidth="1"/>
    <col min="4636" max="4636" width="7.36328125" style="149" bestFit="1" customWidth="1"/>
    <col min="4637" max="4639" width="5.08984375" style="149" bestFit="1" customWidth="1"/>
    <col min="4640" max="4640" width="4" style="149" bestFit="1" customWidth="1"/>
    <col min="4641" max="4646" width="5.08984375" style="149" bestFit="1" customWidth="1"/>
    <col min="4647" max="4864" width="9" style="149"/>
    <col min="4865" max="4865" width="3.08984375" style="149" customWidth="1"/>
    <col min="4866" max="4866" width="19.6328125" style="149" customWidth="1"/>
    <col min="4867" max="4867" width="5.90625" style="149" bestFit="1" customWidth="1"/>
    <col min="4868" max="4868" width="8" style="149" customWidth="1"/>
    <col min="4869" max="4869" width="12" style="149" customWidth="1"/>
    <col min="4870" max="4870" width="4.90625" style="149" customWidth="1"/>
    <col min="4871" max="4871" width="6.90625" style="149" customWidth="1"/>
    <col min="4872" max="4880" width="10.08984375" style="149" customWidth="1"/>
    <col min="4881" max="4882" width="7.6328125" style="149" customWidth="1"/>
    <col min="4883" max="4883" width="7.36328125" style="149" bestFit="1" customWidth="1"/>
    <col min="4884" max="4884" width="15.36328125" style="149" customWidth="1"/>
    <col min="4885" max="4885" width="4.453125" style="149" customWidth="1"/>
    <col min="4886" max="4886" width="5.08984375" style="149" bestFit="1" customWidth="1"/>
    <col min="4887" max="4887" width="9" style="149" bestFit="1"/>
    <col min="4888" max="4888" width="5.453125" style="149" bestFit="1" customWidth="1"/>
    <col min="4889" max="4891" width="5.08984375" style="149" bestFit="1" customWidth="1"/>
    <col min="4892" max="4892" width="7.36328125" style="149" bestFit="1" customWidth="1"/>
    <col min="4893" max="4895" width="5.08984375" style="149" bestFit="1" customWidth="1"/>
    <col min="4896" max="4896" width="4" style="149" bestFit="1" customWidth="1"/>
    <col min="4897" max="4902" width="5.08984375" style="149" bestFit="1" customWidth="1"/>
    <col min="4903" max="5120" width="9" style="149"/>
    <col min="5121" max="5121" width="3.08984375" style="149" customWidth="1"/>
    <col min="5122" max="5122" width="19.6328125" style="149" customWidth="1"/>
    <col min="5123" max="5123" width="5.90625" style="149" bestFit="1" customWidth="1"/>
    <col min="5124" max="5124" width="8" style="149" customWidth="1"/>
    <col min="5125" max="5125" width="12" style="149" customWidth="1"/>
    <col min="5126" max="5126" width="4.90625" style="149" customWidth="1"/>
    <col min="5127" max="5127" width="6.90625" style="149" customWidth="1"/>
    <col min="5128" max="5136" width="10.08984375" style="149" customWidth="1"/>
    <col min="5137" max="5138" width="7.6328125" style="149" customWidth="1"/>
    <col min="5139" max="5139" width="7.36328125" style="149" bestFit="1" customWidth="1"/>
    <col min="5140" max="5140" width="15.36328125" style="149" customWidth="1"/>
    <col min="5141" max="5141" width="4.453125" style="149" customWidth="1"/>
    <col min="5142" max="5142" width="5.08984375" style="149" bestFit="1" customWidth="1"/>
    <col min="5143" max="5143" width="9" style="149" bestFit="1"/>
    <col min="5144" max="5144" width="5.453125" style="149" bestFit="1" customWidth="1"/>
    <col min="5145" max="5147" width="5.08984375" style="149" bestFit="1" customWidth="1"/>
    <col min="5148" max="5148" width="7.36328125" style="149" bestFit="1" customWidth="1"/>
    <col min="5149" max="5151" width="5.08984375" style="149" bestFit="1" customWidth="1"/>
    <col min="5152" max="5152" width="4" style="149" bestFit="1" customWidth="1"/>
    <col min="5153" max="5158" width="5.08984375" style="149" bestFit="1" customWidth="1"/>
    <col min="5159" max="5376" width="9" style="149"/>
    <col min="5377" max="5377" width="3.08984375" style="149" customWidth="1"/>
    <col min="5378" max="5378" width="19.6328125" style="149" customWidth="1"/>
    <col min="5379" max="5379" width="5.90625" style="149" bestFit="1" customWidth="1"/>
    <col min="5380" max="5380" width="8" style="149" customWidth="1"/>
    <col min="5381" max="5381" width="12" style="149" customWidth="1"/>
    <col min="5382" max="5382" width="4.90625" style="149" customWidth="1"/>
    <col min="5383" max="5383" width="6.90625" style="149" customWidth="1"/>
    <col min="5384" max="5392" width="10.08984375" style="149" customWidth="1"/>
    <col min="5393" max="5394" width="7.6328125" style="149" customWidth="1"/>
    <col min="5395" max="5395" width="7.36328125" style="149" bestFit="1" customWidth="1"/>
    <col min="5396" max="5396" width="15.36328125" style="149" customWidth="1"/>
    <col min="5397" max="5397" width="4.453125" style="149" customWidth="1"/>
    <col min="5398" max="5398" width="5.08984375" style="149" bestFit="1" customWidth="1"/>
    <col min="5399" max="5399" width="9" style="149" bestFit="1"/>
    <col min="5400" max="5400" width="5.453125" style="149" bestFit="1" customWidth="1"/>
    <col min="5401" max="5403" width="5.08984375" style="149" bestFit="1" customWidth="1"/>
    <col min="5404" max="5404" width="7.36328125" style="149" bestFit="1" customWidth="1"/>
    <col min="5405" max="5407" width="5.08984375" style="149" bestFit="1" customWidth="1"/>
    <col min="5408" max="5408" width="4" style="149" bestFit="1" customWidth="1"/>
    <col min="5409" max="5414" width="5.08984375" style="149" bestFit="1" customWidth="1"/>
    <col min="5415" max="5632" width="9" style="149"/>
    <col min="5633" max="5633" width="3.08984375" style="149" customWidth="1"/>
    <col min="5634" max="5634" width="19.6328125" style="149" customWidth="1"/>
    <col min="5635" max="5635" width="5.90625" style="149" bestFit="1" customWidth="1"/>
    <col min="5636" max="5636" width="8" style="149" customWidth="1"/>
    <col min="5637" max="5637" width="12" style="149" customWidth="1"/>
    <col min="5638" max="5638" width="4.90625" style="149" customWidth="1"/>
    <col min="5639" max="5639" width="6.90625" style="149" customWidth="1"/>
    <col min="5640" max="5648" width="10.08984375" style="149" customWidth="1"/>
    <col min="5649" max="5650" width="7.6328125" style="149" customWidth="1"/>
    <col min="5651" max="5651" width="7.36328125" style="149" bestFit="1" customWidth="1"/>
    <col min="5652" max="5652" width="15.36328125" style="149" customWidth="1"/>
    <col min="5653" max="5653" width="4.453125" style="149" customWidth="1"/>
    <col min="5654" max="5654" width="5.08984375" style="149" bestFit="1" customWidth="1"/>
    <col min="5655" max="5655" width="9" style="149" bestFit="1"/>
    <col min="5656" max="5656" width="5.453125" style="149" bestFit="1" customWidth="1"/>
    <col min="5657" max="5659" width="5.08984375" style="149" bestFit="1" customWidth="1"/>
    <col min="5660" max="5660" width="7.36328125" style="149" bestFit="1" customWidth="1"/>
    <col min="5661" max="5663" width="5.08984375" style="149" bestFit="1" customWidth="1"/>
    <col min="5664" max="5664" width="4" style="149" bestFit="1" customWidth="1"/>
    <col min="5665" max="5670" width="5.08984375" style="149" bestFit="1" customWidth="1"/>
    <col min="5671" max="5888" width="9" style="149"/>
    <col min="5889" max="5889" width="3.08984375" style="149" customWidth="1"/>
    <col min="5890" max="5890" width="19.6328125" style="149" customWidth="1"/>
    <col min="5891" max="5891" width="5.90625" style="149" bestFit="1" customWidth="1"/>
    <col min="5892" max="5892" width="8" style="149" customWidth="1"/>
    <col min="5893" max="5893" width="12" style="149" customWidth="1"/>
    <col min="5894" max="5894" width="4.90625" style="149" customWidth="1"/>
    <col min="5895" max="5895" width="6.90625" style="149" customWidth="1"/>
    <col min="5896" max="5904" width="10.08984375" style="149" customWidth="1"/>
    <col min="5905" max="5906" width="7.6328125" style="149" customWidth="1"/>
    <col min="5907" max="5907" width="7.36328125" style="149" bestFit="1" customWidth="1"/>
    <col min="5908" max="5908" width="15.36328125" style="149" customWidth="1"/>
    <col min="5909" max="5909" width="4.453125" style="149" customWidth="1"/>
    <col min="5910" max="5910" width="5.08984375" style="149" bestFit="1" customWidth="1"/>
    <col min="5911" max="5911" width="9" style="149" bestFit="1"/>
    <col min="5912" max="5912" width="5.453125" style="149" bestFit="1" customWidth="1"/>
    <col min="5913" max="5915" width="5.08984375" style="149" bestFit="1" customWidth="1"/>
    <col min="5916" max="5916" width="7.36328125" style="149" bestFit="1" customWidth="1"/>
    <col min="5917" max="5919" width="5.08984375" style="149" bestFit="1" customWidth="1"/>
    <col min="5920" max="5920" width="4" style="149" bestFit="1" customWidth="1"/>
    <col min="5921" max="5926" width="5.08984375" style="149" bestFit="1" customWidth="1"/>
    <col min="5927" max="6144" width="9" style="149"/>
    <col min="6145" max="6145" width="3.08984375" style="149" customWidth="1"/>
    <col min="6146" max="6146" width="19.6328125" style="149" customWidth="1"/>
    <col min="6147" max="6147" width="5.90625" style="149" bestFit="1" customWidth="1"/>
    <col min="6148" max="6148" width="8" style="149" customWidth="1"/>
    <col min="6149" max="6149" width="12" style="149" customWidth="1"/>
    <col min="6150" max="6150" width="4.90625" style="149" customWidth="1"/>
    <col min="6151" max="6151" width="6.90625" style="149" customWidth="1"/>
    <col min="6152" max="6160" width="10.08984375" style="149" customWidth="1"/>
    <col min="6161" max="6162" width="7.6328125" style="149" customWidth="1"/>
    <col min="6163" max="6163" width="7.36328125" style="149" bestFit="1" customWidth="1"/>
    <col min="6164" max="6164" width="15.36328125" style="149" customWidth="1"/>
    <col min="6165" max="6165" width="4.453125" style="149" customWidth="1"/>
    <col min="6166" max="6166" width="5.08984375" style="149" bestFit="1" customWidth="1"/>
    <col min="6167" max="6167" width="9" style="149" bestFit="1"/>
    <col min="6168" max="6168" width="5.453125" style="149" bestFit="1" customWidth="1"/>
    <col min="6169" max="6171" width="5.08984375" style="149" bestFit="1" customWidth="1"/>
    <col min="6172" max="6172" width="7.36328125" style="149" bestFit="1" customWidth="1"/>
    <col min="6173" max="6175" width="5.08984375" style="149" bestFit="1" customWidth="1"/>
    <col min="6176" max="6176" width="4" style="149" bestFit="1" customWidth="1"/>
    <col min="6177" max="6182" width="5.08984375" style="149" bestFit="1" customWidth="1"/>
    <col min="6183" max="6400" width="9" style="149"/>
    <col min="6401" max="6401" width="3.08984375" style="149" customWidth="1"/>
    <col min="6402" max="6402" width="19.6328125" style="149" customWidth="1"/>
    <col min="6403" max="6403" width="5.90625" style="149" bestFit="1" customWidth="1"/>
    <col min="6404" max="6404" width="8" style="149" customWidth="1"/>
    <col min="6405" max="6405" width="12" style="149" customWidth="1"/>
    <col min="6406" max="6406" width="4.90625" style="149" customWidth="1"/>
    <col min="6407" max="6407" width="6.90625" style="149" customWidth="1"/>
    <col min="6408" max="6416" width="10.08984375" style="149" customWidth="1"/>
    <col min="6417" max="6418" width="7.6328125" style="149" customWidth="1"/>
    <col min="6419" max="6419" width="7.36328125" style="149" bestFit="1" customWidth="1"/>
    <col min="6420" max="6420" width="15.36328125" style="149" customWidth="1"/>
    <col min="6421" max="6421" width="4.453125" style="149" customWidth="1"/>
    <col min="6422" max="6422" width="5.08984375" style="149" bestFit="1" customWidth="1"/>
    <col min="6423" max="6423" width="9" style="149" bestFit="1"/>
    <col min="6424" max="6424" width="5.453125" style="149" bestFit="1" customWidth="1"/>
    <col min="6425" max="6427" width="5.08984375" style="149" bestFit="1" customWidth="1"/>
    <col min="6428" max="6428" width="7.36328125" style="149" bestFit="1" customWidth="1"/>
    <col min="6429" max="6431" width="5.08984375" style="149" bestFit="1" customWidth="1"/>
    <col min="6432" max="6432" width="4" style="149" bestFit="1" customWidth="1"/>
    <col min="6433" max="6438" width="5.08984375" style="149" bestFit="1" customWidth="1"/>
    <col min="6439" max="6656" width="9" style="149"/>
    <col min="6657" max="6657" width="3.08984375" style="149" customWidth="1"/>
    <col min="6658" max="6658" width="19.6328125" style="149" customWidth="1"/>
    <col min="6659" max="6659" width="5.90625" style="149" bestFit="1" customWidth="1"/>
    <col min="6660" max="6660" width="8" style="149" customWidth="1"/>
    <col min="6661" max="6661" width="12" style="149" customWidth="1"/>
    <col min="6662" max="6662" width="4.90625" style="149" customWidth="1"/>
    <col min="6663" max="6663" width="6.90625" style="149" customWidth="1"/>
    <col min="6664" max="6672" width="10.08984375" style="149" customWidth="1"/>
    <col min="6673" max="6674" width="7.6328125" style="149" customWidth="1"/>
    <col min="6675" max="6675" width="7.36328125" style="149" bestFit="1" customWidth="1"/>
    <col min="6676" max="6676" width="15.36328125" style="149" customWidth="1"/>
    <col min="6677" max="6677" width="4.453125" style="149" customWidth="1"/>
    <col min="6678" max="6678" width="5.08984375" style="149" bestFit="1" customWidth="1"/>
    <col min="6679" max="6679" width="9" style="149" bestFit="1"/>
    <col min="6680" max="6680" width="5.453125" style="149" bestFit="1" customWidth="1"/>
    <col min="6681" max="6683" width="5.08984375" style="149" bestFit="1" customWidth="1"/>
    <col min="6684" max="6684" width="7.36328125" style="149" bestFit="1" customWidth="1"/>
    <col min="6685" max="6687" width="5.08984375" style="149" bestFit="1" customWidth="1"/>
    <col min="6688" max="6688" width="4" style="149" bestFit="1" customWidth="1"/>
    <col min="6689" max="6694" width="5.08984375" style="149" bestFit="1" customWidth="1"/>
    <col min="6695" max="6912" width="9" style="149"/>
    <col min="6913" max="6913" width="3.08984375" style="149" customWidth="1"/>
    <col min="6914" max="6914" width="19.6328125" style="149" customWidth="1"/>
    <col min="6915" max="6915" width="5.90625" style="149" bestFit="1" customWidth="1"/>
    <col min="6916" max="6916" width="8" style="149" customWidth="1"/>
    <col min="6917" max="6917" width="12" style="149" customWidth="1"/>
    <col min="6918" max="6918" width="4.90625" style="149" customWidth="1"/>
    <col min="6919" max="6919" width="6.90625" style="149" customWidth="1"/>
    <col min="6920" max="6928" width="10.08984375" style="149" customWidth="1"/>
    <col min="6929" max="6930" width="7.6328125" style="149" customWidth="1"/>
    <col min="6931" max="6931" width="7.36328125" style="149" bestFit="1" customWidth="1"/>
    <col min="6932" max="6932" width="15.36328125" style="149" customWidth="1"/>
    <col min="6933" max="6933" width="4.453125" style="149" customWidth="1"/>
    <col min="6934" max="6934" width="5.08984375" style="149" bestFit="1" customWidth="1"/>
    <col min="6935" max="6935" width="9" style="149" bestFit="1"/>
    <col min="6936" max="6936" width="5.453125" style="149" bestFit="1" customWidth="1"/>
    <col min="6937" max="6939" width="5.08984375" style="149" bestFit="1" customWidth="1"/>
    <col min="6940" max="6940" width="7.36328125" style="149" bestFit="1" customWidth="1"/>
    <col min="6941" max="6943" width="5.08984375" style="149" bestFit="1" customWidth="1"/>
    <col min="6944" max="6944" width="4" style="149" bestFit="1" customWidth="1"/>
    <col min="6945" max="6950" width="5.08984375" style="149" bestFit="1" customWidth="1"/>
    <col min="6951" max="7168" width="9" style="149"/>
    <col min="7169" max="7169" width="3.08984375" style="149" customWidth="1"/>
    <col min="7170" max="7170" width="19.6328125" style="149" customWidth="1"/>
    <col min="7171" max="7171" width="5.90625" style="149" bestFit="1" customWidth="1"/>
    <col min="7172" max="7172" width="8" style="149" customWidth="1"/>
    <col min="7173" max="7173" width="12" style="149" customWidth="1"/>
    <col min="7174" max="7174" width="4.90625" style="149" customWidth="1"/>
    <col min="7175" max="7175" width="6.90625" style="149" customWidth="1"/>
    <col min="7176" max="7184" width="10.08984375" style="149" customWidth="1"/>
    <col min="7185" max="7186" width="7.6328125" style="149" customWidth="1"/>
    <col min="7187" max="7187" width="7.36328125" style="149" bestFit="1" customWidth="1"/>
    <col min="7188" max="7188" width="15.36328125" style="149" customWidth="1"/>
    <col min="7189" max="7189" width="4.453125" style="149" customWidth="1"/>
    <col min="7190" max="7190" width="5.08984375" style="149" bestFit="1" customWidth="1"/>
    <col min="7191" max="7191" width="9" style="149" bestFit="1"/>
    <col min="7192" max="7192" width="5.453125" style="149" bestFit="1" customWidth="1"/>
    <col min="7193" max="7195" width="5.08984375" style="149" bestFit="1" customWidth="1"/>
    <col min="7196" max="7196" width="7.36328125" style="149" bestFit="1" customWidth="1"/>
    <col min="7197" max="7199" width="5.08984375" style="149" bestFit="1" customWidth="1"/>
    <col min="7200" max="7200" width="4" style="149" bestFit="1" customWidth="1"/>
    <col min="7201" max="7206" width="5.08984375" style="149" bestFit="1" customWidth="1"/>
    <col min="7207" max="7424" width="9" style="149"/>
    <col min="7425" max="7425" width="3.08984375" style="149" customWidth="1"/>
    <col min="7426" max="7426" width="19.6328125" style="149" customWidth="1"/>
    <col min="7427" max="7427" width="5.90625" style="149" bestFit="1" customWidth="1"/>
    <col min="7428" max="7428" width="8" style="149" customWidth="1"/>
    <col min="7429" max="7429" width="12" style="149" customWidth="1"/>
    <col min="7430" max="7430" width="4.90625" style="149" customWidth="1"/>
    <col min="7431" max="7431" width="6.90625" style="149" customWidth="1"/>
    <col min="7432" max="7440" width="10.08984375" style="149" customWidth="1"/>
    <col min="7441" max="7442" width="7.6328125" style="149" customWidth="1"/>
    <col min="7443" max="7443" width="7.36328125" style="149" bestFit="1" customWidth="1"/>
    <col min="7444" max="7444" width="15.36328125" style="149" customWidth="1"/>
    <col min="7445" max="7445" width="4.453125" style="149" customWidth="1"/>
    <col min="7446" max="7446" width="5.08984375" style="149" bestFit="1" customWidth="1"/>
    <col min="7447" max="7447" width="9" style="149" bestFit="1"/>
    <col min="7448" max="7448" width="5.453125" style="149" bestFit="1" customWidth="1"/>
    <col min="7449" max="7451" width="5.08984375" style="149" bestFit="1" customWidth="1"/>
    <col min="7452" max="7452" width="7.36328125" style="149" bestFit="1" customWidth="1"/>
    <col min="7453" max="7455" width="5.08984375" style="149" bestFit="1" customWidth="1"/>
    <col min="7456" max="7456" width="4" style="149" bestFit="1" customWidth="1"/>
    <col min="7457" max="7462" width="5.08984375" style="149" bestFit="1" customWidth="1"/>
    <col min="7463" max="7680" width="9" style="149"/>
    <col min="7681" max="7681" width="3.08984375" style="149" customWidth="1"/>
    <col min="7682" max="7682" width="19.6328125" style="149" customWidth="1"/>
    <col min="7683" max="7683" width="5.90625" style="149" bestFit="1" customWidth="1"/>
    <col min="7684" max="7684" width="8" style="149" customWidth="1"/>
    <col min="7685" max="7685" width="12" style="149" customWidth="1"/>
    <col min="7686" max="7686" width="4.90625" style="149" customWidth="1"/>
    <col min="7687" max="7687" width="6.90625" style="149" customWidth="1"/>
    <col min="7688" max="7696" width="10.08984375" style="149" customWidth="1"/>
    <col min="7697" max="7698" width="7.6328125" style="149" customWidth="1"/>
    <col min="7699" max="7699" width="7.36328125" style="149" bestFit="1" customWidth="1"/>
    <col min="7700" max="7700" width="15.36328125" style="149" customWidth="1"/>
    <col min="7701" max="7701" width="4.453125" style="149" customWidth="1"/>
    <col min="7702" max="7702" width="5.08984375" style="149" bestFit="1" customWidth="1"/>
    <col min="7703" max="7703" width="9" style="149" bestFit="1"/>
    <col min="7704" max="7704" width="5.453125" style="149" bestFit="1" customWidth="1"/>
    <col min="7705" max="7707" width="5.08984375" style="149" bestFit="1" customWidth="1"/>
    <col min="7708" max="7708" width="7.36328125" style="149" bestFit="1" customWidth="1"/>
    <col min="7709" max="7711" width="5.08984375" style="149" bestFit="1" customWidth="1"/>
    <col min="7712" max="7712" width="4" style="149" bestFit="1" customWidth="1"/>
    <col min="7713" max="7718" width="5.08984375" style="149" bestFit="1" customWidth="1"/>
    <col min="7719" max="7936" width="9" style="149"/>
    <col min="7937" max="7937" width="3.08984375" style="149" customWidth="1"/>
    <col min="7938" max="7938" width="19.6328125" style="149" customWidth="1"/>
    <col min="7939" max="7939" width="5.90625" style="149" bestFit="1" customWidth="1"/>
    <col min="7940" max="7940" width="8" style="149" customWidth="1"/>
    <col min="7941" max="7941" width="12" style="149" customWidth="1"/>
    <col min="7942" max="7942" width="4.90625" style="149" customWidth="1"/>
    <col min="7943" max="7943" width="6.90625" style="149" customWidth="1"/>
    <col min="7944" max="7952" width="10.08984375" style="149" customWidth="1"/>
    <col min="7953" max="7954" width="7.6328125" style="149" customWidth="1"/>
    <col min="7955" max="7955" width="7.36328125" style="149" bestFit="1" customWidth="1"/>
    <col min="7956" max="7956" width="15.36328125" style="149" customWidth="1"/>
    <col min="7957" max="7957" width="4.453125" style="149" customWidth="1"/>
    <col min="7958" max="7958" width="5.08984375" style="149" bestFit="1" customWidth="1"/>
    <col min="7959" max="7959" width="9" style="149" bestFit="1"/>
    <col min="7960" max="7960" width="5.453125" style="149" bestFit="1" customWidth="1"/>
    <col min="7961" max="7963" width="5.08984375" style="149" bestFit="1" customWidth="1"/>
    <col min="7964" max="7964" width="7.36328125" style="149" bestFit="1" customWidth="1"/>
    <col min="7965" max="7967" width="5.08984375" style="149" bestFit="1" customWidth="1"/>
    <col min="7968" max="7968" width="4" style="149" bestFit="1" customWidth="1"/>
    <col min="7969" max="7974" width="5.08984375" style="149" bestFit="1" customWidth="1"/>
    <col min="7975" max="8192" width="9" style="149"/>
    <col min="8193" max="8193" width="3.08984375" style="149" customWidth="1"/>
    <col min="8194" max="8194" width="19.6328125" style="149" customWidth="1"/>
    <col min="8195" max="8195" width="5.90625" style="149" bestFit="1" customWidth="1"/>
    <col min="8196" max="8196" width="8" style="149" customWidth="1"/>
    <col min="8197" max="8197" width="12" style="149" customWidth="1"/>
    <col min="8198" max="8198" width="4.90625" style="149" customWidth="1"/>
    <col min="8199" max="8199" width="6.90625" style="149" customWidth="1"/>
    <col min="8200" max="8208" width="10.08984375" style="149" customWidth="1"/>
    <col min="8209" max="8210" width="7.6328125" style="149" customWidth="1"/>
    <col min="8211" max="8211" width="7.36328125" style="149" bestFit="1" customWidth="1"/>
    <col min="8212" max="8212" width="15.36328125" style="149" customWidth="1"/>
    <col min="8213" max="8213" width="4.453125" style="149" customWidth="1"/>
    <col min="8214" max="8214" width="5.08984375" style="149" bestFit="1" customWidth="1"/>
    <col min="8215" max="8215" width="9" style="149" bestFit="1"/>
    <col min="8216" max="8216" width="5.453125" style="149" bestFit="1" customWidth="1"/>
    <col min="8217" max="8219" width="5.08984375" style="149" bestFit="1" customWidth="1"/>
    <col min="8220" max="8220" width="7.36328125" style="149" bestFit="1" customWidth="1"/>
    <col min="8221" max="8223" width="5.08984375" style="149" bestFit="1" customWidth="1"/>
    <col min="8224" max="8224" width="4" style="149" bestFit="1" customWidth="1"/>
    <col min="8225" max="8230" width="5.08984375" style="149" bestFit="1" customWidth="1"/>
    <col min="8231" max="8448" width="9" style="149"/>
    <col min="8449" max="8449" width="3.08984375" style="149" customWidth="1"/>
    <col min="8450" max="8450" width="19.6328125" style="149" customWidth="1"/>
    <col min="8451" max="8451" width="5.90625" style="149" bestFit="1" customWidth="1"/>
    <col min="8452" max="8452" width="8" style="149" customWidth="1"/>
    <col min="8453" max="8453" width="12" style="149" customWidth="1"/>
    <col min="8454" max="8454" width="4.90625" style="149" customWidth="1"/>
    <col min="8455" max="8455" width="6.90625" style="149" customWidth="1"/>
    <col min="8456" max="8464" width="10.08984375" style="149" customWidth="1"/>
    <col min="8465" max="8466" width="7.6328125" style="149" customWidth="1"/>
    <col min="8467" max="8467" width="7.36328125" style="149" bestFit="1" customWidth="1"/>
    <col min="8468" max="8468" width="15.36328125" style="149" customWidth="1"/>
    <col min="8469" max="8469" width="4.453125" style="149" customWidth="1"/>
    <col min="8470" max="8470" width="5.08984375" style="149" bestFit="1" customWidth="1"/>
    <col min="8471" max="8471" width="9" style="149" bestFit="1"/>
    <col min="8472" max="8472" width="5.453125" style="149" bestFit="1" customWidth="1"/>
    <col min="8473" max="8475" width="5.08984375" style="149" bestFit="1" customWidth="1"/>
    <col min="8476" max="8476" width="7.36328125" style="149" bestFit="1" customWidth="1"/>
    <col min="8477" max="8479" width="5.08984375" style="149" bestFit="1" customWidth="1"/>
    <col min="8480" max="8480" width="4" style="149" bestFit="1" customWidth="1"/>
    <col min="8481" max="8486" width="5.08984375" style="149" bestFit="1" customWidth="1"/>
    <col min="8487" max="8704" width="9" style="149"/>
    <col min="8705" max="8705" width="3.08984375" style="149" customWidth="1"/>
    <col min="8706" max="8706" width="19.6328125" style="149" customWidth="1"/>
    <col min="8707" max="8707" width="5.90625" style="149" bestFit="1" customWidth="1"/>
    <col min="8708" max="8708" width="8" style="149" customWidth="1"/>
    <col min="8709" max="8709" width="12" style="149" customWidth="1"/>
    <col min="8710" max="8710" width="4.90625" style="149" customWidth="1"/>
    <col min="8711" max="8711" width="6.90625" style="149" customWidth="1"/>
    <col min="8712" max="8720" width="10.08984375" style="149" customWidth="1"/>
    <col min="8721" max="8722" width="7.6328125" style="149" customWidth="1"/>
    <col min="8723" max="8723" width="7.36328125" style="149" bestFit="1" customWidth="1"/>
    <col min="8724" max="8724" width="15.36328125" style="149" customWidth="1"/>
    <col min="8725" max="8725" width="4.453125" style="149" customWidth="1"/>
    <col min="8726" max="8726" width="5.08984375" style="149" bestFit="1" customWidth="1"/>
    <col min="8727" max="8727" width="9" style="149" bestFit="1"/>
    <col min="8728" max="8728" width="5.453125" style="149" bestFit="1" customWidth="1"/>
    <col min="8729" max="8731" width="5.08984375" style="149" bestFit="1" customWidth="1"/>
    <col min="8732" max="8732" width="7.36328125" style="149" bestFit="1" customWidth="1"/>
    <col min="8733" max="8735" width="5.08984375" style="149" bestFit="1" customWidth="1"/>
    <col min="8736" max="8736" width="4" style="149" bestFit="1" customWidth="1"/>
    <col min="8737" max="8742" width="5.08984375" style="149" bestFit="1" customWidth="1"/>
    <col min="8743" max="8960" width="9" style="149"/>
    <col min="8961" max="8961" width="3.08984375" style="149" customWidth="1"/>
    <col min="8962" max="8962" width="19.6328125" style="149" customWidth="1"/>
    <col min="8963" max="8963" width="5.90625" style="149" bestFit="1" customWidth="1"/>
    <col min="8964" max="8964" width="8" style="149" customWidth="1"/>
    <col min="8965" max="8965" width="12" style="149" customWidth="1"/>
    <col min="8966" max="8966" width="4.90625" style="149" customWidth="1"/>
    <col min="8967" max="8967" width="6.90625" style="149" customWidth="1"/>
    <col min="8968" max="8976" width="10.08984375" style="149" customWidth="1"/>
    <col min="8977" max="8978" width="7.6328125" style="149" customWidth="1"/>
    <col min="8979" max="8979" width="7.36328125" style="149" bestFit="1" customWidth="1"/>
    <col min="8980" max="8980" width="15.36328125" style="149" customWidth="1"/>
    <col min="8981" max="8981" width="4.453125" style="149" customWidth="1"/>
    <col min="8982" max="8982" width="5.08984375" style="149" bestFit="1" customWidth="1"/>
    <col min="8983" max="8983" width="9" style="149" bestFit="1"/>
    <col min="8984" max="8984" width="5.453125" style="149" bestFit="1" customWidth="1"/>
    <col min="8985" max="8987" width="5.08984375" style="149" bestFit="1" customWidth="1"/>
    <col min="8988" max="8988" width="7.36328125" style="149" bestFit="1" customWidth="1"/>
    <col min="8989" max="8991" width="5.08984375" style="149" bestFit="1" customWidth="1"/>
    <col min="8992" max="8992" width="4" style="149" bestFit="1" customWidth="1"/>
    <col min="8993" max="8998" width="5.08984375" style="149" bestFit="1" customWidth="1"/>
    <col min="8999" max="9216" width="9" style="149"/>
    <col min="9217" max="9217" width="3.08984375" style="149" customWidth="1"/>
    <col min="9218" max="9218" width="19.6328125" style="149" customWidth="1"/>
    <col min="9219" max="9219" width="5.90625" style="149" bestFit="1" customWidth="1"/>
    <col min="9220" max="9220" width="8" style="149" customWidth="1"/>
    <col min="9221" max="9221" width="12" style="149" customWidth="1"/>
    <col min="9222" max="9222" width="4.90625" style="149" customWidth="1"/>
    <col min="9223" max="9223" width="6.90625" style="149" customWidth="1"/>
    <col min="9224" max="9232" width="10.08984375" style="149" customWidth="1"/>
    <col min="9233" max="9234" width="7.6328125" style="149" customWidth="1"/>
    <col min="9235" max="9235" width="7.36328125" style="149" bestFit="1" customWidth="1"/>
    <col min="9236" max="9236" width="15.36328125" style="149" customWidth="1"/>
    <col min="9237" max="9237" width="4.453125" style="149" customWidth="1"/>
    <col min="9238" max="9238" width="5.08984375" style="149" bestFit="1" customWidth="1"/>
    <col min="9239" max="9239" width="9" style="149" bestFit="1"/>
    <col min="9240" max="9240" width="5.453125" style="149" bestFit="1" customWidth="1"/>
    <col min="9241" max="9243" width="5.08984375" style="149" bestFit="1" customWidth="1"/>
    <col min="9244" max="9244" width="7.36328125" style="149" bestFit="1" customWidth="1"/>
    <col min="9245" max="9247" width="5.08984375" style="149" bestFit="1" customWidth="1"/>
    <col min="9248" max="9248" width="4" style="149" bestFit="1" customWidth="1"/>
    <col min="9249" max="9254" width="5.08984375" style="149" bestFit="1" customWidth="1"/>
    <col min="9255" max="9472" width="9" style="149"/>
    <col min="9473" max="9473" width="3.08984375" style="149" customWidth="1"/>
    <col min="9474" max="9474" width="19.6328125" style="149" customWidth="1"/>
    <col min="9475" max="9475" width="5.90625" style="149" bestFit="1" customWidth="1"/>
    <col min="9476" max="9476" width="8" style="149" customWidth="1"/>
    <col min="9477" max="9477" width="12" style="149" customWidth="1"/>
    <col min="9478" max="9478" width="4.90625" style="149" customWidth="1"/>
    <col min="9479" max="9479" width="6.90625" style="149" customWidth="1"/>
    <col min="9480" max="9488" width="10.08984375" style="149" customWidth="1"/>
    <col min="9489" max="9490" width="7.6328125" style="149" customWidth="1"/>
    <col min="9491" max="9491" width="7.36328125" style="149" bestFit="1" customWidth="1"/>
    <col min="9492" max="9492" width="15.36328125" style="149" customWidth="1"/>
    <col min="9493" max="9493" width="4.453125" style="149" customWidth="1"/>
    <col min="9494" max="9494" width="5.08984375" style="149" bestFit="1" customWidth="1"/>
    <col min="9495" max="9495" width="9" style="149" bestFit="1"/>
    <col min="9496" max="9496" width="5.453125" style="149" bestFit="1" customWidth="1"/>
    <col min="9497" max="9499" width="5.08984375" style="149" bestFit="1" customWidth="1"/>
    <col min="9500" max="9500" width="7.36328125" style="149" bestFit="1" customWidth="1"/>
    <col min="9501" max="9503" width="5.08984375" style="149" bestFit="1" customWidth="1"/>
    <col min="9504" max="9504" width="4" style="149" bestFit="1" customWidth="1"/>
    <col min="9505" max="9510" width="5.08984375" style="149" bestFit="1" customWidth="1"/>
    <col min="9511" max="9728" width="9" style="149"/>
    <col min="9729" max="9729" width="3.08984375" style="149" customWidth="1"/>
    <col min="9730" max="9730" width="19.6328125" style="149" customWidth="1"/>
    <col min="9731" max="9731" width="5.90625" style="149" bestFit="1" customWidth="1"/>
    <col min="9732" max="9732" width="8" style="149" customWidth="1"/>
    <col min="9733" max="9733" width="12" style="149" customWidth="1"/>
    <col min="9734" max="9734" width="4.90625" style="149" customWidth="1"/>
    <col min="9735" max="9735" width="6.90625" style="149" customWidth="1"/>
    <col min="9736" max="9744" width="10.08984375" style="149" customWidth="1"/>
    <col min="9745" max="9746" width="7.6328125" style="149" customWidth="1"/>
    <col min="9747" max="9747" width="7.36328125" style="149" bestFit="1" customWidth="1"/>
    <col min="9748" max="9748" width="15.36328125" style="149" customWidth="1"/>
    <col min="9749" max="9749" width="4.453125" style="149" customWidth="1"/>
    <col min="9750" max="9750" width="5.08984375" style="149" bestFit="1" customWidth="1"/>
    <col min="9751" max="9751" width="9" style="149" bestFit="1"/>
    <col min="9752" max="9752" width="5.453125" style="149" bestFit="1" customWidth="1"/>
    <col min="9753" max="9755" width="5.08984375" style="149" bestFit="1" customWidth="1"/>
    <col min="9756" max="9756" width="7.36328125" style="149" bestFit="1" customWidth="1"/>
    <col min="9757" max="9759" width="5.08984375" style="149" bestFit="1" customWidth="1"/>
    <col min="9760" max="9760" width="4" style="149" bestFit="1" customWidth="1"/>
    <col min="9761" max="9766" width="5.08984375" style="149" bestFit="1" customWidth="1"/>
    <col min="9767" max="9984" width="9" style="149"/>
    <col min="9985" max="9985" width="3.08984375" style="149" customWidth="1"/>
    <col min="9986" max="9986" width="19.6328125" style="149" customWidth="1"/>
    <col min="9987" max="9987" width="5.90625" style="149" bestFit="1" customWidth="1"/>
    <col min="9988" max="9988" width="8" style="149" customWidth="1"/>
    <col min="9989" max="9989" width="12" style="149" customWidth="1"/>
    <col min="9990" max="9990" width="4.90625" style="149" customWidth="1"/>
    <col min="9991" max="9991" width="6.90625" style="149" customWidth="1"/>
    <col min="9992" max="10000" width="10.08984375" style="149" customWidth="1"/>
    <col min="10001" max="10002" width="7.6328125" style="149" customWidth="1"/>
    <col min="10003" max="10003" width="7.36328125" style="149" bestFit="1" customWidth="1"/>
    <col min="10004" max="10004" width="15.36328125" style="149" customWidth="1"/>
    <col min="10005" max="10005" width="4.453125" style="149" customWidth="1"/>
    <col min="10006" max="10006" width="5.08984375" style="149" bestFit="1" customWidth="1"/>
    <col min="10007" max="10007" width="9" style="149" bestFit="1"/>
    <col min="10008" max="10008" width="5.453125" style="149" bestFit="1" customWidth="1"/>
    <col min="10009" max="10011" width="5.08984375" style="149" bestFit="1" customWidth="1"/>
    <col min="10012" max="10012" width="7.36328125" style="149" bestFit="1" customWidth="1"/>
    <col min="10013" max="10015" width="5.08984375" style="149" bestFit="1" customWidth="1"/>
    <col min="10016" max="10016" width="4" style="149" bestFit="1" customWidth="1"/>
    <col min="10017" max="10022" width="5.08984375" style="149" bestFit="1" customWidth="1"/>
    <col min="10023" max="10240" width="9" style="149"/>
    <col min="10241" max="10241" width="3.08984375" style="149" customWidth="1"/>
    <col min="10242" max="10242" width="19.6328125" style="149" customWidth="1"/>
    <col min="10243" max="10243" width="5.90625" style="149" bestFit="1" customWidth="1"/>
    <col min="10244" max="10244" width="8" style="149" customWidth="1"/>
    <col min="10245" max="10245" width="12" style="149" customWidth="1"/>
    <col min="10246" max="10246" width="4.90625" style="149" customWidth="1"/>
    <col min="10247" max="10247" width="6.90625" style="149" customWidth="1"/>
    <col min="10248" max="10256" width="10.08984375" style="149" customWidth="1"/>
    <col min="10257" max="10258" width="7.6328125" style="149" customWidth="1"/>
    <col min="10259" max="10259" width="7.36328125" style="149" bestFit="1" customWidth="1"/>
    <col min="10260" max="10260" width="15.36328125" style="149" customWidth="1"/>
    <col min="10261" max="10261" width="4.453125" style="149" customWidth="1"/>
    <col min="10262" max="10262" width="5.08984375" style="149" bestFit="1" customWidth="1"/>
    <col min="10263" max="10263" width="9" style="149" bestFit="1"/>
    <col min="10264" max="10264" width="5.453125" style="149" bestFit="1" customWidth="1"/>
    <col min="10265" max="10267" width="5.08984375" style="149" bestFit="1" customWidth="1"/>
    <col min="10268" max="10268" width="7.36328125" style="149" bestFit="1" customWidth="1"/>
    <col min="10269" max="10271" width="5.08984375" style="149" bestFit="1" customWidth="1"/>
    <col min="10272" max="10272" width="4" style="149" bestFit="1" customWidth="1"/>
    <col min="10273" max="10278" width="5.08984375" style="149" bestFit="1" customWidth="1"/>
    <col min="10279" max="10496" width="9" style="149"/>
    <col min="10497" max="10497" width="3.08984375" style="149" customWidth="1"/>
    <col min="10498" max="10498" width="19.6328125" style="149" customWidth="1"/>
    <col min="10499" max="10499" width="5.90625" style="149" bestFit="1" customWidth="1"/>
    <col min="10500" max="10500" width="8" style="149" customWidth="1"/>
    <col min="10501" max="10501" width="12" style="149" customWidth="1"/>
    <col min="10502" max="10502" width="4.90625" style="149" customWidth="1"/>
    <col min="10503" max="10503" width="6.90625" style="149" customWidth="1"/>
    <col min="10504" max="10512" width="10.08984375" style="149" customWidth="1"/>
    <col min="10513" max="10514" width="7.6328125" style="149" customWidth="1"/>
    <col min="10515" max="10515" width="7.36328125" style="149" bestFit="1" customWidth="1"/>
    <col min="10516" max="10516" width="15.36328125" style="149" customWidth="1"/>
    <col min="10517" max="10517" width="4.453125" style="149" customWidth="1"/>
    <col min="10518" max="10518" width="5.08984375" style="149" bestFit="1" customWidth="1"/>
    <col min="10519" max="10519" width="9" style="149" bestFit="1"/>
    <col min="10520" max="10520" width="5.453125" style="149" bestFit="1" customWidth="1"/>
    <col min="10521" max="10523" width="5.08984375" style="149" bestFit="1" customWidth="1"/>
    <col min="10524" max="10524" width="7.36328125" style="149" bestFit="1" customWidth="1"/>
    <col min="10525" max="10527" width="5.08984375" style="149" bestFit="1" customWidth="1"/>
    <col min="10528" max="10528" width="4" style="149" bestFit="1" customWidth="1"/>
    <col min="10529" max="10534" width="5.08984375" style="149" bestFit="1" customWidth="1"/>
    <col min="10535" max="10752" width="9" style="149"/>
    <col min="10753" max="10753" width="3.08984375" style="149" customWidth="1"/>
    <col min="10754" max="10754" width="19.6328125" style="149" customWidth="1"/>
    <col min="10755" max="10755" width="5.90625" style="149" bestFit="1" customWidth="1"/>
    <col min="10756" max="10756" width="8" style="149" customWidth="1"/>
    <col min="10757" max="10757" width="12" style="149" customWidth="1"/>
    <col min="10758" max="10758" width="4.90625" style="149" customWidth="1"/>
    <col min="10759" max="10759" width="6.90625" style="149" customWidth="1"/>
    <col min="10760" max="10768" width="10.08984375" style="149" customWidth="1"/>
    <col min="10769" max="10770" width="7.6328125" style="149" customWidth="1"/>
    <col min="10771" max="10771" width="7.36328125" style="149" bestFit="1" customWidth="1"/>
    <col min="10772" max="10772" width="15.36328125" style="149" customWidth="1"/>
    <col min="10773" max="10773" width="4.453125" style="149" customWidth="1"/>
    <col min="10774" max="10774" width="5.08984375" style="149" bestFit="1" customWidth="1"/>
    <col min="10775" max="10775" width="9" style="149" bestFit="1"/>
    <col min="10776" max="10776" width="5.453125" style="149" bestFit="1" customWidth="1"/>
    <col min="10777" max="10779" width="5.08984375" style="149" bestFit="1" customWidth="1"/>
    <col min="10780" max="10780" width="7.36328125" style="149" bestFit="1" customWidth="1"/>
    <col min="10781" max="10783" width="5.08984375" style="149" bestFit="1" customWidth="1"/>
    <col min="10784" max="10784" width="4" style="149" bestFit="1" customWidth="1"/>
    <col min="10785" max="10790" width="5.08984375" style="149" bestFit="1" customWidth="1"/>
    <col min="10791" max="11008" width="9" style="149"/>
    <col min="11009" max="11009" width="3.08984375" style="149" customWidth="1"/>
    <col min="11010" max="11010" width="19.6328125" style="149" customWidth="1"/>
    <col min="11011" max="11011" width="5.90625" style="149" bestFit="1" customWidth="1"/>
    <col min="11012" max="11012" width="8" style="149" customWidth="1"/>
    <col min="11013" max="11013" width="12" style="149" customWidth="1"/>
    <col min="11014" max="11014" width="4.90625" style="149" customWidth="1"/>
    <col min="11015" max="11015" width="6.90625" style="149" customWidth="1"/>
    <col min="11016" max="11024" width="10.08984375" style="149" customWidth="1"/>
    <col min="11025" max="11026" width="7.6328125" style="149" customWidth="1"/>
    <col min="11027" max="11027" width="7.36328125" style="149" bestFit="1" customWidth="1"/>
    <col min="11028" max="11028" width="15.36328125" style="149" customWidth="1"/>
    <col min="11029" max="11029" width="4.453125" style="149" customWidth="1"/>
    <col min="11030" max="11030" width="5.08984375" style="149" bestFit="1" customWidth="1"/>
    <col min="11031" max="11031" width="9" style="149" bestFit="1"/>
    <col min="11032" max="11032" width="5.453125" style="149" bestFit="1" customWidth="1"/>
    <col min="11033" max="11035" width="5.08984375" style="149" bestFit="1" customWidth="1"/>
    <col min="11036" max="11036" width="7.36328125" style="149" bestFit="1" customWidth="1"/>
    <col min="11037" max="11039" width="5.08984375" style="149" bestFit="1" customWidth="1"/>
    <col min="11040" max="11040" width="4" style="149" bestFit="1" customWidth="1"/>
    <col min="11041" max="11046" width="5.08984375" style="149" bestFit="1" customWidth="1"/>
    <col min="11047" max="11264" width="9" style="149"/>
    <col min="11265" max="11265" width="3.08984375" style="149" customWidth="1"/>
    <col min="11266" max="11266" width="19.6328125" style="149" customWidth="1"/>
    <col min="11267" max="11267" width="5.90625" style="149" bestFit="1" customWidth="1"/>
    <col min="11268" max="11268" width="8" style="149" customWidth="1"/>
    <col min="11269" max="11269" width="12" style="149" customWidth="1"/>
    <col min="11270" max="11270" width="4.90625" style="149" customWidth="1"/>
    <col min="11271" max="11271" width="6.90625" style="149" customWidth="1"/>
    <col min="11272" max="11280" width="10.08984375" style="149" customWidth="1"/>
    <col min="11281" max="11282" width="7.6328125" style="149" customWidth="1"/>
    <col min="11283" max="11283" width="7.36328125" style="149" bestFit="1" customWidth="1"/>
    <col min="11284" max="11284" width="15.36328125" style="149" customWidth="1"/>
    <col min="11285" max="11285" width="4.453125" style="149" customWidth="1"/>
    <col min="11286" max="11286" width="5.08984375" style="149" bestFit="1" customWidth="1"/>
    <col min="11287" max="11287" width="9" style="149" bestFit="1"/>
    <col min="11288" max="11288" width="5.453125" style="149" bestFit="1" customWidth="1"/>
    <col min="11289" max="11291" width="5.08984375" style="149" bestFit="1" customWidth="1"/>
    <col min="11292" max="11292" width="7.36328125" style="149" bestFit="1" customWidth="1"/>
    <col min="11293" max="11295" width="5.08984375" style="149" bestFit="1" customWidth="1"/>
    <col min="11296" max="11296" width="4" style="149" bestFit="1" customWidth="1"/>
    <col min="11297" max="11302" width="5.08984375" style="149" bestFit="1" customWidth="1"/>
    <col min="11303" max="11520" width="9" style="149"/>
    <col min="11521" max="11521" width="3.08984375" style="149" customWidth="1"/>
    <col min="11522" max="11522" width="19.6328125" style="149" customWidth="1"/>
    <col min="11523" max="11523" width="5.90625" style="149" bestFit="1" customWidth="1"/>
    <col min="11524" max="11524" width="8" style="149" customWidth="1"/>
    <col min="11525" max="11525" width="12" style="149" customWidth="1"/>
    <col min="11526" max="11526" width="4.90625" style="149" customWidth="1"/>
    <col min="11527" max="11527" width="6.90625" style="149" customWidth="1"/>
    <col min="11528" max="11536" width="10.08984375" style="149" customWidth="1"/>
    <col min="11537" max="11538" width="7.6328125" style="149" customWidth="1"/>
    <col min="11539" max="11539" width="7.36328125" style="149" bestFit="1" customWidth="1"/>
    <col min="11540" max="11540" width="15.36328125" style="149" customWidth="1"/>
    <col min="11541" max="11541" width="4.453125" style="149" customWidth="1"/>
    <col min="11542" max="11542" width="5.08984375" style="149" bestFit="1" customWidth="1"/>
    <col min="11543" max="11543" width="9" style="149" bestFit="1"/>
    <col min="11544" max="11544" width="5.453125" style="149" bestFit="1" customWidth="1"/>
    <col min="11545" max="11547" width="5.08984375" style="149" bestFit="1" customWidth="1"/>
    <col min="11548" max="11548" width="7.36328125" style="149" bestFit="1" customWidth="1"/>
    <col min="11549" max="11551" width="5.08984375" style="149" bestFit="1" customWidth="1"/>
    <col min="11552" max="11552" width="4" style="149" bestFit="1" customWidth="1"/>
    <col min="11553" max="11558" width="5.08984375" style="149" bestFit="1" customWidth="1"/>
    <col min="11559" max="11776" width="9" style="149"/>
    <col min="11777" max="11777" width="3.08984375" style="149" customWidth="1"/>
    <col min="11778" max="11778" width="19.6328125" style="149" customWidth="1"/>
    <col min="11779" max="11779" width="5.90625" style="149" bestFit="1" customWidth="1"/>
    <col min="11780" max="11780" width="8" style="149" customWidth="1"/>
    <col min="11781" max="11781" width="12" style="149" customWidth="1"/>
    <col min="11782" max="11782" width="4.90625" style="149" customWidth="1"/>
    <col min="11783" max="11783" width="6.90625" style="149" customWidth="1"/>
    <col min="11784" max="11792" width="10.08984375" style="149" customWidth="1"/>
    <col min="11793" max="11794" width="7.6328125" style="149" customWidth="1"/>
    <col min="11795" max="11795" width="7.36328125" style="149" bestFit="1" customWidth="1"/>
    <col min="11796" max="11796" width="15.36328125" style="149" customWidth="1"/>
    <col min="11797" max="11797" width="4.453125" style="149" customWidth="1"/>
    <col min="11798" max="11798" width="5.08984375" style="149" bestFit="1" customWidth="1"/>
    <col min="11799" max="11799" width="9" style="149" bestFit="1"/>
    <col min="11800" max="11800" width="5.453125" style="149" bestFit="1" customWidth="1"/>
    <col min="11801" max="11803" width="5.08984375" style="149" bestFit="1" customWidth="1"/>
    <col min="11804" max="11804" width="7.36328125" style="149" bestFit="1" customWidth="1"/>
    <col min="11805" max="11807" width="5.08984375" style="149" bestFit="1" customWidth="1"/>
    <col min="11808" max="11808" width="4" style="149" bestFit="1" customWidth="1"/>
    <col min="11809" max="11814" width="5.08984375" style="149" bestFit="1" customWidth="1"/>
    <col min="11815" max="12032" width="9" style="149"/>
    <col min="12033" max="12033" width="3.08984375" style="149" customWidth="1"/>
    <col min="12034" max="12034" width="19.6328125" style="149" customWidth="1"/>
    <col min="12035" max="12035" width="5.90625" style="149" bestFit="1" customWidth="1"/>
    <col min="12036" max="12036" width="8" style="149" customWidth="1"/>
    <col min="12037" max="12037" width="12" style="149" customWidth="1"/>
    <col min="12038" max="12038" width="4.90625" style="149" customWidth="1"/>
    <col min="12039" max="12039" width="6.90625" style="149" customWidth="1"/>
    <col min="12040" max="12048" width="10.08984375" style="149" customWidth="1"/>
    <col min="12049" max="12050" width="7.6328125" style="149" customWidth="1"/>
    <col min="12051" max="12051" width="7.36328125" style="149" bestFit="1" customWidth="1"/>
    <col min="12052" max="12052" width="15.36328125" style="149" customWidth="1"/>
    <col min="12053" max="12053" width="4.453125" style="149" customWidth="1"/>
    <col min="12054" max="12054" width="5.08984375" style="149" bestFit="1" customWidth="1"/>
    <col min="12055" max="12055" width="9" style="149" bestFit="1"/>
    <col min="12056" max="12056" width="5.453125" style="149" bestFit="1" customWidth="1"/>
    <col min="12057" max="12059" width="5.08984375" style="149" bestFit="1" customWidth="1"/>
    <col min="12060" max="12060" width="7.36328125" style="149" bestFit="1" customWidth="1"/>
    <col min="12061" max="12063" width="5.08984375" style="149" bestFit="1" customWidth="1"/>
    <col min="12064" max="12064" width="4" style="149" bestFit="1" customWidth="1"/>
    <col min="12065" max="12070" width="5.08984375" style="149" bestFit="1" customWidth="1"/>
    <col min="12071" max="12288" width="9" style="149"/>
    <col min="12289" max="12289" width="3.08984375" style="149" customWidth="1"/>
    <col min="12290" max="12290" width="19.6328125" style="149" customWidth="1"/>
    <col min="12291" max="12291" width="5.90625" style="149" bestFit="1" customWidth="1"/>
    <col min="12292" max="12292" width="8" style="149" customWidth="1"/>
    <col min="12293" max="12293" width="12" style="149" customWidth="1"/>
    <col min="12294" max="12294" width="4.90625" style="149" customWidth="1"/>
    <col min="12295" max="12295" width="6.90625" style="149" customWidth="1"/>
    <col min="12296" max="12304" width="10.08984375" style="149" customWidth="1"/>
    <col min="12305" max="12306" width="7.6328125" style="149" customWidth="1"/>
    <col min="12307" max="12307" width="7.36328125" style="149" bestFit="1" customWidth="1"/>
    <col min="12308" max="12308" width="15.36328125" style="149" customWidth="1"/>
    <col min="12309" max="12309" width="4.453125" style="149" customWidth="1"/>
    <col min="12310" max="12310" width="5.08984375" style="149" bestFit="1" customWidth="1"/>
    <col min="12311" max="12311" width="9" style="149" bestFit="1"/>
    <col min="12312" max="12312" width="5.453125" style="149" bestFit="1" customWidth="1"/>
    <col min="12313" max="12315" width="5.08984375" style="149" bestFit="1" customWidth="1"/>
    <col min="12316" max="12316" width="7.36328125" style="149" bestFit="1" customWidth="1"/>
    <col min="12317" max="12319" width="5.08984375" style="149" bestFit="1" customWidth="1"/>
    <col min="12320" max="12320" width="4" style="149" bestFit="1" customWidth="1"/>
    <col min="12321" max="12326" width="5.08984375" style="149" bestFit="1" customWidth="1"/>
    <col min="12327" max="12544" width="9" style="149"/>
    <col min="12545" max="12545" width="3.08984375" style="149" customWidth="1"/>
    <col min="12546" max="12546" width="19.6328125" style="149" customWidth="1"/>
    <col min="12547" max="12547" width="5.90625" style="149" bestFit="1" customWidth="1"/>
    <col min="12548" max="12548" width="8" style="149" customWidth="1"/>
    <col min="12549" max="12549" width="12" style="149" customWidth="1"/>
    <col min="12550" max="12550" width="4.90625" style="149" customWidth="1"/>
    <col min="12551" max="12551" width="6.90625" style="149" customWidth="1"/>
    <col min="12552" max="12560" width="10.08984375" style="149" customWidth="1"/>
    <col min="12561" max="12562" width="7.6328125" style="149" customWidth="1"/>
    <col min="12563" max="12563" width="7.36328125" style="149" bestFit="1" customWidth="1"/>
    <col min="12564" max="12564" width="15.36328125" style="149" customWidth="1"/>
    <col min="12565" max="12565" width="4.453125" style="149" customWidth="1"/>
    <col min="12566" max="12566" width="5.08984375" style="149" bestFit="1" customWidth="1"/>
    <col min="12567" max="12567" width="9" style="149" bestFit="1"/>
    <col min="12568" max="12568" width="5.453125" style="149" bestFit="1" customWidth="1"/>
    <col min="12569" max="12571" width="5.08984375" style="149" bestFit="1" customWidth="1"/>
    <col min="12572" max="12572" width="7.36328125" style="149" bestFit="1" customWidth="1"/>
    <col min="12573" max="12575" width="5.08984375" style="149" bestFit="1" customWidth="1"/>
    <col min="12576" max="12576" width="4" style="149" bestFit="1" customWidth="1"/>
    <col min="12577" max="12582" width="5.08984375" style="149" bestFit="1" customWidth="1"/>
    <col min="12583" max="12800" width="9" style="149"/>
    <col min="12801" max="12801" width="3.08984375" style="149" customWidth="1"/>
    <col min="12802" max="12802" width="19.6328125" style="149" customWidth="1"/>
    <col min="12803" max="12803" width="5.90625" style="149" bestFit="1" customWidth="1"/>
    <col min="12804" max="12804" width="8" style="149" customWidth="1"/>
    <col min="12805" max="12805" width="12" style="149" customWidth="1"/>
    <col min="12806" max="12806" width="4.90625" style="149" customWidth="1"/>
    <col min="12807" max="12807" width="6.90625" style="149" customWidth="1"/>
    <col min="12808" max="12816" width="10.08984375" style="149" customWidth="1"/>
    <col min="12817" max="12818" width="7.6328125" style="149" customWidth="1"/>
    <col min="12819" max="12819" width="7.36328125" style="149" bestFit="1" customWidth="1"/>
    <col min="12820" max="12820" width="15.36328125" style="149" customWidth="1"/>
    <col min="12821" max="12821" width="4.453125" style="149" customWidth="1"/>
    <col min="12822" max="12822" width="5.08984375" style="149" bestFit="1" customWidth="1"/>
    <col min="12823" max="12823" width="9" style="149" bestFit="1"/>
    <col min="12824" max="12824" width="5.453125" style="149" bestFit="1" customWidth="1"/>
    <col min="12825" max="12827" width="5.08984375" style="149" bestFit="1" customWidth="1"/>
    <col min="12828" max="12828" width="7.36328125" style="149" bestFit="1" customWidth="1"/>
    <col min="12829" max="12831" width="5.08984375" style="149" bestFit="1" customWidth="1"/>
    <col min="12832" max="12832" width="4" style="149" bestFit="1" customWidth="1"/>
    <col min="12833" max="12838" width="5.08984375" style="149" bestFit="1" customWidth="1"/>
    <col min="12839" max="13056" width="9" style="149"/>
    <col min="13057" max="13057" width="3.08984375" style="149" customWidth="1"/>
    <col min="13058" max="13058" width="19.6328125" style="149" customWidth="1"/>
    <col min="13059" max="13059" width="5.90625" style="149" bestFit="1" customWidth="1"/>
    <col min="13060" max="13060" width="8" style="149" customWidth="1"/>
    <col min="13061" max="13061" width="12" style="149" customWidth="1"/>
    <col min="13062" max="13062" width="4.90625" style="149" customWidth="1"/>
    <col min="13063" max="13063" width="6.90625" style="149" customWidth="1"/>
    <col min="13064" max="13072" width="10.08984375" style="149" customWidth="1"/>
    <col min="13073" max="13074" width="7.6328125" style="149" customWidth="1"/>
    <col min="13075" max="13075" width="7.36328125" style="149" bestFit="1" customWidth="1"/>
    <col min="13076" max="13076" width="15.36328125" style="149" customWidth="1"/>
    <col min="13077" max="13077" width="4.453125" style="149" customWidth="1"/>
    <col min="13078" max="13078" width="5.08984375" style="149" bestFit="1" customWidth="1"/>
    <col min="13079" max="13079" width="9" style="149" bestFit="1"/>
    <col min="13080" max="13080" width="5.453125" style="149" bestFit="1" customWidth="1"/>
    <col min="13081" max="13083" width="5.08984375" style="149" bestFit="1" customWidth="1"/>
    <col min="13084" max="13084" width="7.36328125" style="149" bestFit="1" customWidth="1"/>
    <col min="13085" max="13087" width="5.08984375" style="149" bestFit="1" customWidth="1"/>
    <col min="13088" max="13088" width="4" style="149" bestFit="1" customWidth="1"/>
    <col min="13089" max="13094" width="5.08984375" style="149" bestFit="1" customWidth="1"/>
    <col min="13095" max="13312" width="9" style="149"/>
    <col min="13313" max="13313" width="3.08984375" style="149" customWidth="1"/>
    <col min="13314" max="13314" width="19.6328125" style="149" customWidth="1"/>
    <col min="13315" max="13315" width="5.90625" style="149" bestFit="1" customWidth="1"/>
    <col min="13316" max="13316" width="8" style="149" customWidth="1"/>
    <col min="13317" max="13317" width="12" style="149" customWidth="1"/>
    <col min="13318" max="13318" width="4.90625" style="149" customWidth="1"/>
    <col min="13319" max="13319" width="6.90625" style="149" customWidth="1"/>
    <col min="13320" max="13328" width="10.08984375" style="149" customWidth="1"/>
    <col min="13329" max="13330" width="7.6328125" style="149" customWidth="1"/>
    <col min="13331" max="13331" width="7.36328125" style="149" bestFit="1" customWidth="1"/>
    <col min="13332" max="13332" width="15.36328125" style="149" customWidth="1"/>
    <col min="13333" max="13333" width="4.453125" style="149" customWidth="1"/>
    <col min="13334" max="13334" width="5.08984375" style="149" bestFit="1" customWidth="1"/>
    <col min="13335" max="13335" width="9" style="149" bestFit="1"/>
    <col min="13336" max="13336" width="5.453125" style="149" bestFit="1" customWidth="1"/>
    <col min="13337" max="13339" width="5.08984375" style="149" bestFit="1" customWidth="1"/>
    <col min="13340" max="13340" width="7.36328125" style="149" bestFit="1" customWidth="1"/>
    <col min="13341" max="13343" width="5.08984375" style="149" bestFit="1" customWidth="1"/>
    <col min="13344" max="13344" width="4" style="149" bestFit="1" customWidth="1"/>
    <col min="13345" max="13350" width="5.08984375" style="149" bestFit="1" customWidth="1"/>
    <col min="13351" max="13568" width="9" style="149"/>
    <col min="13569" max="13569" width="3.08984375" style="149" customWidth="1"/>
    <col min="13570" max="13570" width="19.6328125" style="149" customWidth="1"/>
    <col min="13571" max="13571" width="5.90625" style="149" bestFit="1" customWidth="1"/>
    <col min="13572" max="13572" width="8" style="149" customWidth="1"/>
    <col min="13573" max="13573" width="12" style="149" customWidth="1"/>
    <col min="13574" max="13574" width="4.90625" style="149" customWidth="1"/>
    <col min="13575" max="13575" width="6.90625" style="149" customWidth="1"/>
    <col min="13576" max="13584" width="10.08984375" style="149" customWidth="1"/>
    <col min="13585" max="13586" width="7.6328125" style="149" customWidth="1"/>
    <col min="13587" max="13587" width="7.36328125" style="149" bestFit="1" customWidth="1"/>
    <col min="13588" max="13588" width="15.36328125" style="149" customWidth="1"/>
    <col min="13589" max="13589" width="4.453125" style="149" customWidth="1"/>
    <col min="13590" max="13590" width="5.08984375" style="149" bestFit="1" customWidth="1"/>
    <col min="13591" max="13591" width="9" style="149" bestFit="1"/>
    <col min="13592" max="13592" width="5.453125" style="149" bestFit="1" customWidth="1"/>
    <col min="13593" max="13595" width="5.08984375" style="149" bestFit="1" customWidth="1"/>
    <col min="13596" max="13596" width="7.36328125" style="149" bestFit="1" customWidth="1"/>
    <col min="13597" max="13599" width="5.08984375" style="149" bestFit="1" customWidth="1"/>
    <col min="13600" max="13600" width="4" style="149" bestFit="1" customWidth="1"/>
    <col min="13601" max="13606" width="5.08984375" style="149" bestFit="1" customWidth="1"/>
    <col min="13607" max="13824" width="9" style="149"/>
    <col min="13825" max="13825" width="3.08984375" style="149" customWidth="1"/>
    <col min="13826" max="13826" width="19.6328125" style="149" customWidth="1"/>
    <col min="13827" max="13827" width="5.90625" style="149" bestFit="1" customWidth="1"/>
    <col min="13828" max="13828" width="8" style="149" customWidth="1"/>
    <col min="13829" max="13829" width="12" style="149" customWidth="1"/>
    <col min="13830" max="13830" width="4.90625" style="149" customWidth="1"/>
    <col min="13831" max="13831" width="6.90625" style="149" customWidth="1"/>
    <col min="13832" max="13840" width="10.08984375" style="149" customWidth="1"/>
    <col min="13841" max="13842" width="7.6328125" style="149" customWidth="1"/>
    <col min="13843" max="13843" width="7.36328125" style="149" bestFit="1" customWidth="1"/>
    <col min="13844" max="13844" width="15.36328125" style="149" customWidth="1"/>
    <col min="13845" max="13845" width="4.453125" style="149" customWidth="1"/>
    <col min="13846" max="13846" width="5.08984375" style="149" bestFit="1" customWidth="1"/>
    <col min="13847" max="13847" width="9" style="149" bestFit="1"/>
    <col min="13848" max="13848" width="5.453125" style="149" bestFit="1" customWidth="1"/>
    <col min="13849" max="13851" width="5.08984375" style="149" bestFit="1" customWidth="1"/>
    <col min="13852" max="13852" width="7.36328125" style="149" bestFit="1" customWidth="1"/>
    <col min="13853" max="13855" width="5.08984375" style="149" bestFit="1" customWidth="1"/>
    <col min="13856" max="13856" width="4" style="149" bestFit="1" customWidth="1"/>
    <col min="13857" max="13862" width="5.08984375" style="149" bestFit="1" customWidth="1"/>
    <col min="13863" max="14080" width="9" style="149"/>
    <col min="14081" max="14081" width="3.08984375" style="149" customWidth="1"/>
    <col min="14082" max="14082" width="19.6328125" style="149" customWidth="1"/>
    <col min="14083" max="14083" width="5.90625" style="149" bestFit="1" customWidth="1"/>
    <col min="14084" max="14084" width="8" style="149" customWidth="1"/>
    <col min="14085" max="14085" width="12" style="149" customWidth="1"/>
    <col min="14086" max="14086" width="4.90625" style="149" customWidth="1"/>
    <col min="14087" max="14087" width="6.90625" style="149" customWidth="1"/>
    <col min="14088" max="14096" width="10.08984375" style="149" customWidth="1"/>
    <col min="14097" max="14098" width="7.6328125" style="149" customWidth="1"/>
    <col min="14099" max="14099" width="7.36328125" style="149" bestFit="1" customWidth="1"/>
    <col min="14100" max="14100" width="15.36328125" style="149" customWidth="1"/>
    <col min="14101" max="14101" width="4.453125" style="149" customWidth="1"/>
    <col min="14102" max="14102" width="5.08984375" style="149" bestFit="1" customWidth="1"/>
    <col min="14103" max="14103" width="9" style="149" bestFit="1"/>
    <col min="14104" max="14104" width="5.453125" style="149" bestFit="1" customWidth="1"/>
    <col min="14105" max="14107" width="5.08984375" style="149" bestFit="1" customWidth="1"/>
    <col min="14108" max="14108" width="7.36328125" style="149" bestFit="1" customWidth="1"/>
    <col min="14109" max="14111" width="5.08984375" style="149" bestFit="1" customWidth="1"/>
    <col min="14112" max="14112" width="4" style="149" bestFit="1" customWidth="1"/>
    <col min="14113" max="14118" width="5.08984375" style="149" bestFit="1" customWidth="1"/>
    <col min="14119" max="14336" width="9" style="149"/>
    <col min="14337" max="14337" width="3.08984375" style="149" customWidth="1"/>
    <col min="14338" max="14338" width="19.6328125" style="149" customWidth="1"/>
    <col min="14339" max="14339" width="5.90625" style="149" bestFit="1" customWidth="1"/>
    <col min="14340" max="14340" width="8" style="149" customWidth="1"/>
    <col min="14341" max="14341" width="12" style="149" customWidth="1"/>
    <col min="14342" max="14342" width="4.90625" style="149" customWidth="1"/>
    <col min="14343" max="14343" width="6.90625" style="149" customWidth="1"/>
    <col min="14344" max="14352" width="10.08984375" style="149" customWidth="1"/>
    <col min="14353" max="14354" width="7.6328125" style="149" customWidth="1"/>
    <col min="14355" max="14355" width="7.36328125" style="149" bestFit="1" customWidth="1"/>
    <col min="14356" max="14356" width="15.36328125" style="149" customWidth="1"/>
    <col min="14357" max="14357" width="4.453125" style="149" customWidth="1"/>
    <col min="14358" max="14358" width="5.08984375" style="149" bestFit="1" customWidth="1"/>
    <col min="14359" max="14359" width="9" style="149" bestFit="1"/>
    <col min="14360" max="14360" width="5.453125" style="149" bestFit="1" customWidth="1"/>
    <col min="14361" max="14363" width="5.08984375" style="149" bestFit="1" customWidth="1"/>
    <col min="14364" max="14364" width="7.36328125" style="149" bestFit="1" customWidth="1"/>
    <col min="14365" max="14367" width="5.08984375" style="149" bestFit="1" customWidth="1"/>
    <col min="14368" max="14368" width="4" style="149" bestFit="1" customWidth="1"/>
    <col min="14369" max="14374" width="5.08984375" style="149" bestFit="1" customWidth="1"/>
    <col min="14375" max="14592" width="9" style="149"/>
    <col min="14593" max="14593" width="3.08984375" style="149" customWidth="1"/>
    <col min="14594" max="14594" width="19.6328125" style="149" customWidth="1"/>
    <col min="14595" max="14595" width="5.90625" style="149" bestFit="1" customWidth="1"/>
    <col min="14596" max="14596" width="8" style="149" customWidth="1"/>
    <col min="14597" max="14597" width="12" style="149" customWidth="1"/>
    <col min="14598" max="14598" width="4.90625" style="149" customWidth="1"/>
    <col min="14599" max="14599" width="6.90625" style="149" customWidth="1"/>
    <col min="14600" max="14608" width="10.08984375" style="149" customWidth="1"/>
    <col min="14609" max="14610" width="7.6328125" style="149" customWidth="1"/>
    <col min="14611" max="14611" width="7.36328125" style="149" bestFit="1" customWidth="1"/>
    <col min="14612" max="14612" width="15.36328125" style="149" customWidth="1"/>
    <col min="14613" max="14613" width="4.453125" style="149" customWidth="1"/>
    <col min="14614" max="14614" width="5.08984375" style="149" bestFit="1" customWidth="1"/>
    <col min="14615" max="14615" width="9" style="149" bestFit="1"/>
    <col min="14616" max="14616" width="5.453125" style="149" bestFit="1" customWidth="1"/>
    <col min="14617" max="14619" width="5.08984375" style="149" bestFit="1" customWidth="1"/>
    <col min="14620" max="14620" width="7.36328125" style="149" bestFit="1" customWidth="1"/>
    <col min="14621" max="14623" width="5.08984375" style="149" bestFit="1" customWidth="1"/>
    <col min="14624" max="14624" width="4" style="149" bestFit="1" customWidth="1"/>
    <col min="14625" max="14630" width="5.08984375" style="149" bestFit="1" customWidth="1"/>
    <col min="14631" max="14848" width="9" style="149"/>
    <col min="14849" max="14849" width="3.08984375" style="149" customWidth="1"/>
    <col min="14850" max="14850" width="19.6328125" style="149" customWidth="1"/>
    <col min="14851" max="14851" width="5.90625" style="149" bestFit="1" customWidth="1"/>
    <col min="14852" max="14852" width="8" style="149" customWidth="1"/>
    <col min="14853" max="14853" width="12" style="149" customWidth="1"/>
    <col min="14854" max="14854" width="4.90625" style="149" customWidth="1"/>
    <col min="14855" max="14855" width="6.90625" style="149" customWidth="1"/>
    <col min="14856" max="14864" width="10.08984375" style="149" customWidth="1"/>
    <col min="14865" max="14866" width="7.6328125" style="149" customWidth="1"/>
    <col min="14867" max="14867" width="7.36328125" style="149" bestFit="1" customWidth="1"/>
    <col min="14868" max="14868" width="15.36328125" style="149" customWidth="1"/>
    <col min="14869" max="14869" width="4.453125" style="149" customWidth="1"/>
    <col min="14870" max="14870" width="5.08984375" style="149" bestFit="1" customWidth="1"/>
    <col min="14871" max="14871" width="9" style="149" bestFit="1"/>
    <col min="14872" max="14872" width="5.453125" style="149" bestFit="1" customWidth="1"/>
    <col min="14873" max="14875" width="5.08984375" style="149" bestFit="1" customWidth="1"/>
    <col min="14876" max="14876" width="7.36328125" style="149" bestFit="1" customWidth="1"/>
    <col min="14877" max="14879" width="5.08984375" style="149" bestFit="1" customWidth="1"/>
    <col min="14880" max="14880" width="4" style="149" bestFit="1" customWidth="1"/>
    <col min="14881" max="14886" width="5.08984375" style="149" bestFit="1" customWidth="1"/>
    <col min="14887" max="15104" width="9" style="149"/>
    <col min="15105" max="15105" width="3.08984375" style="149" customWidth="1"/>
    <col min="15106" max="15106" width="19.6328125" style="149" customWidth="1"/>
    <col min="15107" max="15107" width="5.90625" style="149" bestFit="1" customWidth="1"/>
    <col min="15108" max="15108" width="8" style="149" customWidth="1"/>
    <col min="15109" max="15109" width="12" style="149" customWidth="1"/>
    <col min="15110" max="15110" width="4.90625" style="149" customWidth="1"/>
    <col min="15111" max="15111" width="6.90625" style="149" customWidth="1"/>
    <col min="15112" max="15120" width="10.08984375" style="149" customWidth="1"/>
    <col min="15121" max="15122" width="7.6328125" style="149" customWidth="1"/>
    <col min="15123" max="15123" width="7.36328125" style="149" bestFit="1" customWidth="1"/>
    <col min="15124" max="15124" width="15.36328125" style="149" customWidth="1"/>
    <col min="15125" max="15125" width="4.453125" style="149" customWidth="1"/>
    <col min="15126" max="15126" width="5.08984375" style="149" bestFit="1" customWidth="1"/>
    <col min="15127" max="15127" width="9" style="149" bestFit="1"/>
    <col min="15128" max="15128" width="5.453125" style="149" bestFit="1" customWidth="1"/>
    <col min="15129" max="15131" width="5.08984375" style="149" bestFit="1" customWidth="1"/>
    <col min="15132" max="15132" width="7.36328125" style="149" bestFit="1" customWidth="1"/>
    <col min="15133" max="15135" width="5.08984375" style="149" bestFit="1" customWidth="1"/>
    <col min="15136" max="15136" width="4" style="149" bestFit="1" customWidth="1"/>
    <col min="15137" max="15142" width="5.08984375" style="149" bestFit="1" customWidth="1"/>
    <col min="15143" max="15360" width="9" style="149"/>
    <col min="15361" max="15361" width="3.08984375" style="149" customWidth="1"/>
    <col min="15362" max="15362" width="19.6328125" style="149" customWidth="1"/>
    <col min="15363" max="15363" width="5.90625" style="149" bestFit="1" customWidth="1"/>
    <col min="15364" max="15364" width="8" style="149" customWidth="1"/>
    <col min="15365" max="15365" width="12" style="149" customWidth="1"/>
    <col min="15366" max="15366" width="4.90625" style="149" customWidth="1"/>
    <col min="15367" max="15367" width="6.90625" style="149" customWidth="1"/>
    <col min="15368" max="15376" width="10.08984375" style="149" customWidth="1"/>
    <col min="15377" max="15378" width="7.6328125" style="149" customWidth="1"/>
    <col min="15379" max="15379" width="7.36328125" style="149" bestFit="1" customWidth="1"/>
    <col min="15380" max="15380" width="15.36328125" style="149" customWidth="1"/>
    <col min="15381" max="15381" width="4.453125" style="149" customWidth="1"/>
    <col min="15382" max="15382" width="5.08984375" style="149" bestFit="1" customWidth="1"/>
    <col min="15383" max="15383" width="9" style="149" bestFit="1"/>
    <col min="15384" max="15384" width="5.453125" style="149" bestFit="1" customWidth="1"/>
    <col min="15385" max="15387" width="5.08984375" style="149" bestFit="1" customWidth="1"/>
    <col min="15388" max="15388" width="7.36328125" style="149" bestFit="1" customWidth="1"/>
    <col min="15389" max="15391" width="5.08984375" style="149" bestFit="1" customWidth="1"/>
    <col min="15392" max="15392" width="4" style="149" bestFit="1" customWidth="1"/>
    <col min="15393" max="15398" width="5.08984375" style="149" bestFit="1" customWidth="1"/>
    <col min="15399" max="15616" width="9" style="149"/>
    <col min="15617" max="15617" width="3.08984375" style="149" customWidth="1"/>
    <col min="15618" max="15618" width="19.6328125" style="149" customWidth="1"/>
    <col min="15619" max="15619" width="5.90625" style="149" bestFit="1" customWidth="1"/>
    <col min="15620" max="15620" width="8" style="149" customWidth="1"/>
    <col min="15621" max="15621" width="12" style="149" customWidth="1"/>
    <col min="15622" max="15622" width="4.90625" style="149" customWidth="1"/>
    <col min="15623" max="15623" width="6.90625" style="149" customWidth="1"/>
    <col min="15624" max="15632" width="10.08984375" style="149" customWidth="1"/>
    <col min="15633" max="15634" width="7.6328125" style="149" customWidth="1"/>
    <col min="15635" max="15635" width="7.36328125" style="149" bestFit="1" customWidth="1"/>
    <col min="15636" max="15636" width="15.36328125" style="149" customWidth="1"/>
    <col min="15637" max="15637" width="4.453125" style="149" customWidth="1"/>
    <col min="15638" max="15638" width="5.08984375" style="149" bestFit="1" customWidth="1"/>
    <col min="15639" max="15639" width="9" style="149" bestFit="1"/>
    <col min="15640" max="15640" width="5.453125" style="149" bestFit="1" customWidth="1"/>
    <col min="15641" max="15643" width="5.08984375" style="149" bestFit="1" customWidth="1"/>
    <col min="15644" max="15644" width="7.36328125" style="149" bestFit="1" customWidth="1"/>
    <col min="15645" max="15647" width="5.08984375" style="149" bestFit="1" customWidth="1"/>
    <col min="15648" max="15648" width="4" style="149" bestFit="1" customWidth="1"/>
    <col min="15649" max="15654" width="5.08984375" style="149" bestFit="1" customWidth="1"/>
    <col min="15655" max="15872" width="9" style="149"/>
    <col min="15873" max="15873" width="3.08984375" style="149" customWidth="1"/>
    <col min="15874" max="15874" width="19.6328125" style="149" customWidth="1"/>
    <col min="15875" max="15875" width="5.90625" style="149" bestFit="1" customWidth="1"/>
    <col min="15876" max="15876" width="8" style="149" customWidth="1"/>
    <col min="15877" max="15877" width="12" style="149" customWidth="1"/>
    <col min="15878" max="15878" width="4.90625" style="149" customWidth="1"/>
    <col min="15879" max="15879" width="6.90625" style="149" customWidth="1"/>
    <col min="15880" max="15888" width="10.08984375" style="149" customWidth="1"/>
    <col min="15889" max="15890" width="7.6328125" style="149" customWidth="1"/>
    <col min="15891" max="15891" width="7.36328125" style="149" bestFit="1" customWidth="1"/>
    <col min="15892" max="15892" width="15.36328125" style="149" customWidth="1"/>
    <col min="15893" max="15893" width="4.453125" style="149" customWidth="1"/>
    <col min="15894" max="15894" width="5.08984375" style="149" bestFit="1" customWidth="1"/>
    <col min="15895" max="15895" width="9" style="149" bestFit="1"/>
    <col min="15896" max="15896" width="5.453125" style="149" bestFit="1" customWidth="1"/>
    <col min="15897" max="15899" width="5.08984375" style="149" bestFit="1" customWidth="1"/>
    <col min="15900" max="15900" width="7.36328125" style="149" bestFit="1" customWidth="1"/>
    <col min="15901" max="15903" width="5.08984375" style="149" bestFit="1" customWidth="1"/>
    <col min="15904" max="15904" width="4" style="149" bestFit="1" customWidth="1"/>
    <col min="15905" max="15910" width="5.08984375" style="149" bestFit="1" customWidth="1"/>
    <col min="15911" max="16128" width="9" style="149"/>
    <col min="16129" max="16129" width="3.08984375" style="149" customWidth="1"/>
    <col min="16130" max="16130" width="19.6328125" style="149" customWidth="1"/>
    <col min="16131" max="16131" width="5.90625" style="149" bestFit="1" customWidth="1"/>
    <col min="16132" max="16132" width="8" style="149" customWidth="1"/>
    <col min="16133" max="16133" width="12" style="149" customWidth="1"/>
    <col min="16134" max="16134" width="4.90625" style="149" customWidth="1"/>
    <col min="16135" max="16135" width="6.90625" style="149" customWidth="1"/>
    <col min="16136" max="16144" width="10.08984375" style="149" customWidth="1"/>
    <col min="16145" max="16146" width="7.6328125" style="149" customWidth="1"/>
    <col min="16147" max="16147" width="7.36328125" style="149" bestFit="1" customWidth="1"/>
    <col min="16148" max="16148" width="15.36328125" style="149" customWidth="1"/>
    <col min="16149" max="16149" width="4.453125" style="149" customWidth="1"/>
    <col min="16150" max="16150" width="5.08984375" style="149" bestFit="1" customWidth="1"/>
    <col min="16151" max="16151" width="9" style="149" bestFit="1"/>
    <col min="16152" max="16152" width="5.453125" style="149" bestFit="1" customWidth="1"/>
    <col min="16153" max="16155" width="5.08984375" style="149" bestFit="1" customWidth="1"/>
    <col min="16156" max="16156" width="7.36328125" style="149" bestFit="1" customWidth="1"/>
    <col min="16157" max="16159" width="5.08984375" style="149" bestFit="1" customWidth="1"/>
    <col min="16160" max="16160" width="4" style="149" bestFit="1" customWidth="1"/>
    <col min="16161" max="16166" width="5.08984375" style="149" bestFit="1" customWidth="1"/>
    <col min="16167" max="16384" width="9" style="149"/>
  </cols>
  <sheetData>
    <row r="1" spans="2:20">
      <c r="B1" s="149" t="s">
        <v>256</v>
      </c>
    </row>
    <row r="2" spans="2:20">
      <c r="B2" s="342" t="s">
        <v>246</v>
      </c>
      <c r="C2" s="342"/>
      <c r="D2" s="342"/>
      <c r="E2" s="342"/>
      <c r="F2" s="342"/>
      <c r="G2" s="342"/>
      <c r="H2" s="151"/>
      <c r="I2" s="151"/>
      <c r="J2" s="151"/>
      <c r="K2" s="151"/>
      <c r="L2" s="151"/>
    </row>
    <row r="3" spans="2:20" ht="16.5">
      <c r="B3" s="342"/>
      <c r="C3" s="342"/>
      <c r="D3" s="342"/>
      <c r="E3" s="342"/>
      <c r="F3" s="342"/>
      <c r="G3" s="342"/>
      <c r="R3" s="152" t="s">
        <v>176</v>
      </c>
    </row>
    <row r="4" spans="2:20">
      <c r="B4" s="153"/>
      <c r="C4" s="153"/>
      <c r="D4" s="153"/>
      <c r="E4" s="153"/>
      <c r="F4" s="153"/>
      <c r="G4" s="153"/>
    </row>
    <row r="5" spans="2:20" ht="14">
      <c r="B5" s="121" t="s">
        <v>177</v>
      </c>
      <c r="C5" s="121"/>
      <c r="D5" s="153"/>
      <c r="E5" s="153"/>
      <c r="F5" s="153"/>
      <c r="G5" s="153"/>
      <c r="J5" s="153"/>
    </row>
    <row r="6" spans="2:20">
      <c r="B6" s="153"/>
      <c r="C6" s="153"/>
      <c r="D6" s="153"/>
      <c r="E6" s="153"/>
      <c r="F6" s="153"/>
      <c r="G6" s="153"/>
    </row>
    <row r="7" spans="2:20">
      <c r="B7" s="154" t="s">
        <v>178</v>
      </c>
      <c r="C7" s="154"/>
      <c r="D7" s="153"/>
      <c r="E7" s="153"/>
      <c r="F7" s="153"/>
      <c r="G7" s="153"/>
    </row>
    <row r="8" spans="2:20">
      <c r="B8" s="154" t="s">
        <v>179</v>
      </c>
      <c r="C8" s="154"/>
      <c r="D8" s="153"/>
      <c r="E8" s="153"/>
      <c r="F8" s="153"/>
      <c r="G8" s="153"/>
      <c r="Q8" s="343"/>
      <c r="R8" s="345" t="s">
        <v>138</v>
      </c>
    </row>
    <row r="9" spans="2:20">
      <c r="H9" s="155" t="s">
        <v>180</v>
      </c>
      <c r="I9" s="156"/>
      <c r="J9" s="156" t="s">
        <v>181</v>
      </c>
      <c r="Q9" s="344"/>
      <c r="R9" s="345"/>
    </row>
    <row r="10" spans="2:20">
      <c r="B10" s="151"/>
      <c r="C10" s="151"/>
      <c r="D10" s="151"/>
      <c r="E10" s="151"/>
      <c r="F10" s="151"/>
      <c r="G10" s="151"/>
      <c r="H10" s="151"/>
      <c r="I10" s="151"/>
      <c r="J10" s="151"/>
    </row>
    <row r="11" spans="2:20" ht="13.5" thickBot="1">
      <c r="B11" s="156" t="s">
        <v>182</v>
      </c>
      <c r="C11" s="156"/>
      <c r="D11" s="156"/>
      <c r="E11" s="156"/>
      <c r="F11" s="156"/>
      <c r="G11" s="156"/>
      <c r="H11" s="156"/>
      <c r="I11" s="157" t="s">
        <v>183</v>
      </c>
      <c r="J11" s="156"/>
      <c r="N11" s="156"/>
      <c r="O11" s="158"/>
      <c r="P11" s="158"/>
      <c r="Q11" s="158"/>
    </row>
    <row r="12" spans="2:20" ht="14.25" customHeight="1">
      <c r="B12" s="346" t="s">
        <v>184</v>
      </c>
      <c r="C12" s="348" t="s">
        <v>243</v>
      </c>
      <c r="D12" s="348" t="s">
        <v>185</v>
      </c>
      <c r="E12" s="350" t="s">
        <v>186</v>
      </c>
      <c r="F12" s="348" t="s">
        <v>187</v>
      </c>
      <c r="G12" s="352"/>
      <c r="H12" s="353" t="s">
        <v>188</v>
      </c>
      <c r="I12" s="353"/>
      <c r="J12" s="353"/>
      <c r="K12" s="353" t="s">
        <v>189</v>
      </c>
      <c r="L12" s="353"/>
      <c r="M12" s="353"/>
      <c r="N12" s="353" t="s">
        <v>190</v>
      </c>
      <c r="O12" s="353"/>
      <c r="P12" s="353"/>
      <c r="Q12" s="354" t="s">
        <v>191</v>
      </c>
      <c r="R12" s="355"/>
      <c r="S12" s="158"/>
      <c r="T12" s="162"/>
    </row>
    <row r="13" spans="2:20" ht="27" customHeight="1" thickBot="1">
      <c r="B13" s="347"/>
      <c r="C13" s="349"/>
      <c r="D13" s="349"/>
      <c r="E13" s="351"/>
      <c r="F13" s="349"/>
      <c r="G13" s="349"/>
      <c r="H13" s="164" t="s">
        <v>192</v>
      </c>
      <c r="I13" s="164" t="s">
        <v>193</v>
      </c>
      <c r="J13" s="163" t="s">
        <v>194</v>
      </c>
      <c r="K13" s="164" t="s">
        <v>192</v>
      </c>
      <c r="L13" s="164" t="s">
        <v>193</v>
      </c>
      <c r="M13" s="163" t="s">
        <v>194</v>
      </c>
      <c r="N13" s="164" t="s">
        <v>192</v>
      </c>
      <c r="O13" s="164" t="s">
        <v>193</v>
      </c>
      <c r="P13" s="165" t="s">
        <v>194</v>
      </c>
      <c r="Q13" s="166" t="s">
        <v>195</v>
      </c>
      <c r="R13" s="167" t="s">
        <v>196</v>
      </c>
      <c r="S13" s="168" t="s">
        <v>197</v>
      </c>
    </row>
    <row r="14" spans="2:20" ht="14.25" customHeight="1" outlineLevel="1">
      <c r="B14" s="356" t="s">
        <v>244</v>
      </c>
      <c r="C14" s="359">
        <v>28</v>
      </c>
      <c r="D14" s="353">
        <v>1</v>
      </c>
      <c r="E14" s="169">
        <v>0.26</v>
      </c>
      <c r="F14" s="362">
        <f t="shared" ref="F14:F33" si="0">(E14*200)/1000</f>
        <v>5.1999999999999998E-2</v>
      </c>
      <c r="G14" s="363"/>
      <c r="H14" s="170"/>
      <c r="I14" s="170"/>
      <c r="J14" s="171">
        <f t="shared" ref="J14:J95" si="1">H14+I14</f>
        <v>0</v>
      </c>
      <c r="K14" s="172">
        <f t="shared" ref="K14:K77" si="2">F14*H14</f>
        <v>0</v>
      </c>
      <c r="L14" s="172">
        <f t="shared" ref="L14:L77" si="3">F14*I14</f>
        <v>0</v>
      </c>
      <c r="M14" s="173">
        <f t="shared" ref="M14:M95" si="4">K14+L14</f>
        <v>0</v>
      </c>
      <c r="N14" s="174">
        <f>D14*H14</f>
        <v>0</v>
      </c>
      <c r="O14" s="174">
        <f>D14*I14</f>
        <v>0</v>
      </c>
      <c r="P14" s="175">
        <f t="shared" ref="P14:P95" si="5">N14+O14</f>
        <v>0</v>
      </c>
      <c r="Q14" s="160" t="s">
        <v>198</v>
      </c>
      <c r="R14" s="161"/>
      <c r="S14" s="176">
        <f>IF(J14&gt;0,1,0)</f>
        <v>0</v>
      </c>
    </row>
    <row r="15" spans="2:20" ht="14.25" customHeight="1" outlineLevel="1">
      <c r="B15" s="357"/>
      <c r="C15" s="360"/>
      <c r="D15" s="361"/>
      <c r="E15" s="177">
        <v>0.34</v>
      </c>
      <c r="F15" s="364">
        <f t="shared" si="0"/>
        <v>6.8000000000000005E-2</v>
      </c>
      <c r="G15" s="365"/>
      <c r="H15" s="178"/>
      <c r="I15" s="178"/>
      <c r="J15" s="179">
        <f t="shared" si="1"/>
        <v>0</v>
      </c>
      <c r="K15" s="180">
        <f t="shared" si="2"/>
        <v>0</v>
      </c>
      <c r="L15" s="180">
        <f t="shared" si="3"/>
        <v>0</v>
      </c>
      <c r="M15" s="181">
        <f t="shared" si="4"/>
        <v>0</v>
      </c>
      <c r="N15" s="182">
        <f>D14*H15</f>
        <v>0</v>
      </c>
      <c r="O15" s="182">
        <f>D14*I15</f>
        <v>0</v>
      </c>
      <c r="P15" s="183">
        <f t="shared" si="5"/>
        <v>0</v>
      </c>
      <c r="Q15" s="184"/>
      <c r="R15" s="185" t="s">
        <v>198</v>
      </c>
      <c r="S15" s="176">
        <f t="shared" ref="S15:S27" si="6">IF(J15&gt;0,1,0)</f>
        <v>0</v>
      </c>
    </row>
    <row r="16" spans="2:20" outlineLevel="1">
      <c r="B16" s="357"/>
      <c r="C16" s="366">
        <v>36</v>
      </c>
      <c r="D16" s="367">
        <v>1.3</v>
      </c>
      <c r="E16" s="187">
        <v>0.26</v>
      </c>
      <c r="F16" s="368">
        <f t="shared" si="0"/>
        <v>5.1999999999999998E-2</v>
      </c>
      <c r="G16" s="369"/>
      <c r="H16" s="178"/>
      <c r="I16" s="178"/>
      <c r="J16" s="188">
        <f t="shared" si="1"/>
        <v>0</v>
      </c>
      <c r="K16" s="189">
        <f t="shared" si="2"/>
        <v>0</v>
      </c>
      <c r="L16" s="189">
        <f t="shared" si="3"/>
        <v>0</v>
      </c>
      <c r="M16" s="190">
        <f t="shared" si="4"/>
        <v>0</v>
      </c>
      <c r="N16" s="191">
        <f>D16*H16</f>
        <v>0</v>
      </c>
      <c r="O16" s="191">
        <f>D16*I16</f>
        <v>0</v>
      </c>
      <c r="P16" s="192">
        <f t="shared" si="5"/>
        <v>0</v>
      </c>
      <c r="Q16" s="184" t="s">
        <v>198</v>
      </c>
      <c r="R16" s="185"/>
      <c r="S16" s="176">
        <f t="shared" si="6"/>
        <v>0</v>
      </c>
    </row>
    <row r="17" spans="2:26" ht="14.25" customHeight="1" outlineLevel="1">
      <c r="B17" s="357"/>
      <c r="C17" s="366"/>
      <c r="D17" s="361"/>
      <c r="E17" s="177">
        <v>0.34</v>
      </c>
      <c r="F17" s="364">
        <f t="shared" si="0"/>
        <v>6.8000000000000005E-2</v>
      </c>
      <c r="G17" s="365"/>
      <c r="H17" s="178"/>
      <c r="I17" s="178"/>
      <c r="J17" s="179">
        <f t="shared" si="1"/>
        <v>0</v>
      </c>
      <c r="K17" s="180">
        <f t="shared" si="2"/>
        <v>0</v>
      </c>
      <c r="L17" s="180">
        <f t="shared" si="3"/>
        <v>0</v>
      </c>
      <c r="M17" s="181">
        <f t="shared" si="4"/>
        <v>0</v>
      </c>
      <c r="N17" s="182">
        <f>D16*H17</f>
        <v>0</v>
      </c>
      <c r="O17" s="182">
        <f>D16*I17</f>
        <v>0</v>
      </c>
      <c r="P17" s="183">
        <f t="shared" si="5"/>
        <v>0</v>
      </c>
      <c r="Q17" s="184"/>
      <c r="R17" s="185" t="s">
        <v>198</v>
      </c>
      <c r="S17" s="176">
        <f t="shared" si="6"/>
        <v>0</v>
      </c>
    </row>
    <row r="18" spans="2:26" outlineLevel="1">
      <c r="B18" s="357"/>
      <c r="C18" s="366">
        <v>45</v>
      </c>
      <c r="D18" s="367">
        <v>1.6</v>
      </c>
      <c r="E18" s="187">
        <v>0.27</v>
      </c>
      <c r="F18" s="368">
        <f t="shared" si="0"/>
        <v>5.3999999999999999E-2</v>
      </c>
      <c r="G18" s="369"/>
      <c r="H18" s="178"/>
      <c r="I18" s="178"/>
      <c r="J18" s="188">
        <f t="shared" si="1"/>
        <v>0</v>
      </c>
      <c r="K18" s="189">
        <f t="shared" si="2"/>
        <v>0</v>
      </c>
      <c r="L18" s="189">
        <f t="shared" si="3"/>
        <v>0</v>
      </c>
      <c r="M18" s="190">
        <f t="shared" si="4"/>
        <v>0</v>
      </c>
      <c r="N18" s="191">
        <f>D18*H18</f>
        <v>0</v>
      </c>
      <c r="O18" s="191">
        <f>D18*I18</f>
        <v>0</v>
      </c>
      <c r="P18" s="192">
        <f t="shared" si="5"/>
        <v>0</v>
      </c>
      <c r="Q18" s="184" t="s">
        <v>198</v>
      </c>
      <c r="R18" s="185"/>
      <c r="S18" s="176">
        <f t="shared" si="6"/>
        <v>0</v>
      </c>
    </row>
    <row r="19" spans="2:26" ht="14.25" customHeight="1" outlineLevel="1">
      <c r="B19" s="357"/>
      <c r="C19" s="366"/>
      <c r="D19" s="361"/>
      <c r="E19" s="177">
        <v>0.34</v>
      </c>
      <c r="F19" s="364">
        <f t="shared" si="0"/>
        <v>6.8000000000000005E-2</v>
      </c>
      <c r="G19" s="365"/>
      <c r="H19" s="178"/>
      <c r="I19" s="178"/>
      <c r="J19" s="193">
        <f t="shared" si="1"/>
        <v>0</v>
      </c>
      <c r="K19" s="180">
        <f t="shared" si="2"/>
        <v>0</v>
      </c>
      <c r="L19" s="180">
        <f t="shared" si="3"/>
        <v>0</v>
      </c>
      <c r="M19" s="194">
        <f t="shared" si="4"/>
        <v>0</v>
      </c>
      <c r="N19" s="182">
        <f>D18*H19</f>
        <v>0</v>
      </c>
      <c r="O19" s="182">
        <f>D18*I19</f>
        <v>0</v>
      </c>
      <c r="P19" s="195">
        <f t="shared" si="5"/>
        <v>0</v>
      </c>
      <c r="Q19" s="184"/>
      <c r="R19" s="185" t="s">
        <v>198</v>
      </c>
      <c r="S19" s="176">
        <f t="shared" si="6"/>
        <v>0</v>
      </c>
    </row>
    <row r="20" spans="2:26" ht="14.25" customHeight="1" outlineLevel="1">
      <c r="B20" s="357"/>
      <c r="C20" s="366">
        <v>56</v>
      </c>
      <c r="D20" s="370">
        <v>2</v>
      </c>
      <c r="E20" s="197">
        <v>0.28000000000000003</v>
      </c>
      <c r="F20" s="368">
        <f t="shared" si="0"/>
        <v>5.6000000000000008E-2</v>
      </c>
      <c r="G20" s="369"/>
      <c r="H20" s="198"/>
      <c r="I20" s="198"/>
      <c r="J20" s="199">
        <f t="shared" si="1"/>
        <v>0</v>
      </c>
      <c r="K20" s="200">
        <f t="shared" si="2"/>
        <v>0</v>
      </c>
      <c r="L20" s="200">
        <f t="shared" si="3"/>
        <v>0</v>
      </c>
      <c r="M20" s="201">
        <f t="shared" si="4"/>
        <v>0</v>
      </c>
      <c r="N20" s="202">
        <f>D20*H20</f>
        <v>0</v>
      </c>
      <c r="O20" s="202">
        <f>D20*I20</f>
        <v>0</v>
      </c>
      <c r="P20" s="203">
        <f t="shared" si="5"/>
        <v>0</v>
      </c>
      <c r="Q20" s="204" t="s">
        <v>198</v>
      </c>
      <c r="R20" s="205"/>
      <c r="S20" s="176">
        <f t="shared" si="6"/>
        <v>0</v>
      </c>
      <c r="Z20" s="162"/>
    </row>
    <row r="21" spans="2:26" ht="14.25" customHeight="1" outlineLevel="1">
      <c r="B21" s="357"/>
      <c r="C21" s="366"/>
      <c r="D21" s="361"/>
      <c r="E21" s="177">
        <v>0.38</v>
      </c>
      <c r="F21" s="364">
        <f t="shared" si="0"/>
        <v>7.5999999999999998E-2</v>
      </c>
      <c r="G21" s="365"/>
      <c r="H21" s="178"/>
      <c r="I21" s="178"/>
      <c r="J21" s="179">
        <f t="shared" si="1"/>
        <v>0</v>
      </c>
      <c r="K21" s="180">
        <f t="shared" si="2"/>
        <v>0</v>
      </c>
      <c r="L21" s="180">
        <f t="shared" si="3"/>
        <v>0</v>
      </c>
      <c r="M21" s="181">
        <f t="shared" si="4"/>
        <v>0</v>
      </c>
      <c r="N21" s="182">
        <f>D20*H21</f>
        <v>0</v>
      </c>
      <c r="O21" s="182">
        <f>D20*I21</f>
        <v>0</v>
      </c>
      <c r="P21" s="183">
        <f t="shared" si="5"/>
        <v>0</v>
      </c>
      <c r="Q21" s="184"/>
      <c r="R21" s="185" t="s">
        <v>198</v>
      </c>
      <c r="S21" s="176">
        <f t="shared" si="6"/>
        <v>0</v>
      </c>
    </row>
    <row r="22" spans="2:26" outlineLevel="1">
      <c r="B22" s="357"/>
      <c r="C22" s="366">
        <v>71</v>
      </c>
      <c r="D22" s="367">
        <v>2.5</v>
      </c>
      <c r="E22" s="187">
        <v>0.39</v>
      </c>
      <c r="F22" s="368">
        <f t="shared" si="0"/>
        <v>7.8E-2</v>
      </c>
      <c r="G22" s="369"/>
      <c r="H22" s="178"/>
      <c r="I22" s="178"/>
      <c r="J22" s="188">
        <f t="shared" si="1"/>
        <v>0</v>
      </c>
      <c r="K22" s="189">
        <f t="shared" si="2"/>
        <v>0</v>
      </c>
      <c r="L22" s="189">
        <f t="shared" si="3"/>
        <v>0</v>
      </c>
      <c r="M22" s="190">
        <f t="shared" si="4"/>
        <v>0</v>
      </c>
      <c r="N22" s="191">
        <f>D22*H22</f>
        <v>0</v>
      </c>
      <c r="O22" s="191">
        <f>D22*I22</f>
        <v>0</v>
      </c>
      <c r="P22" s="192">
        <f t="shared" si="5"/>
        <v>0</v>
      </c>
      <c r="Q22" s="184" t="s">
        <v>198</v>
      </c>
      <c r="R22" s="185"/>
      <c r="S22" s="176">
        <f t="shared" si="6"/>
        <v>0</v>
      </c>
    </row>
    <row r="23" spans="2:26" ht="14.25" customHeight="1" outlineLevel="1">
      <c r="B23" s="357"/>
      <c r="C23" s="366"/>
      <c r="D23" s="361"/>
      <c r="E23" s="177">
        <v>0.49</v>
      </c>
      <c r="F23" s="364">
        <f t="shared" si="0"/>
        <v>9.8000000000000004E-2</v>
      </c>
      <c r="G23" s="365"/>
      <c r="H23" s="178"/>
      <c r="I23" s="178"/>
      <c r="J23" s="179">
        <f t="shared" si="1"/>
        <v>0</v>
      </c>
      <c r="K23" s="180">
        <f t="shared" si="2"/>
        <v>0</v>
      </c>
      <c r="L23" s="180">
        <f t="shared" si="3"/>
        <v>0</v>
      </c>
      <c r="M23" s="181">
        <f t="shared" si="4"/>
        <v>0</v>
      </c>
      <c r="N23" s="182">
        <f>D22*H23</f>
        <v>0</v>
      </c>
      <c r="O23" s="182">
        <f>D22*I23</f>
        <v>0</v>
      </c>
      <c r="P23" s="183">
        <f t="shared" si="5"/>
        <v>0</v>
      </c>
      <c r="Q23" s="184"/>
      <c r="R23" s="185" t="s">
        <v>198</v>
      </c>
      <c r="S23" s="176">
        <f t="shared" si="6"/>
        <v>0</v>
      </c>
    </row>
    <row r="24" spans="2:26" outlineLevel="1">
      <c r="B24" s="357"/>
      <c r="C24" s="366">
        <v>80</v>
      </c>
      <c r="D24" s="367">
        <v>3</v>
      </c>
      <c r="E24" s="187">
        <v>0.41</v>
      </c>
      <c r="F24" s="368">
        <f t="shared" si="0"/>
        <v>8.2000000000000003E-2</v>
      </c>
      <c r="G24" s="369"/>
      <c r="H24" s="178"/>
      <c r="I24" s="178"/>
      <c r="J24" s="188">
        <f t="shared" si="1"/>
        <v>0</v>
      </c>
      <c r="K24" s="189">
        <f t="shared" si="2"/>
        <v>0</v>
      </c>
      <c r="L24" s="189">
        <f t="shared" si="3"/>
        <v>0</v>
      </c>
      <c r="M24" s="190">
        <f t="shared" si="4"/>
        <v>0</v>
      </c>
      <c r="N24" s="191">
        <f>D24*H24</f>
        <v>0</v>
      </c>
      <c r="O24" s="191">
        <f>D24*I24</f>
        <v>0</v>
      </c>
      <c r="P24" s="192">
        <f t="shared" si="5"/>
        <v>0</v>
      </c>
      <c r="Q24" s="184" t="s">
        <v>198</v>
      </c>
      <c r="R24" s="185"/>
      <c r="S24" s="176">
        <f t="shared" si="6"/>
        <v>0</v>
      </c>
    </row>
    <row r="25" spans="2:26" ht="14.25" customHeight="1" outlineLevel="1">
      <c r="B25" s="357"/>
      <c r="C25" s="366"/>
      <c r="D25" s="361"/>
      <c r="E25" s="177">
        <v>0.49</v>
      </c>
      <c r="F25" s="364">
        <f t="shared" si="0"/>
        <v>9.8000000000000004E-2</v>
      </c>
      <c r="G25" s="365"/>
      <c r="H25" s="178"/>
      <c r="I25" s="178"/>
      <c r="J25" s="193">
        <f t="shared" si="1"/>
        <v>0</v>
      </c>
      <c r="K25" s="180">
        <f t="shared" si="2"/>
        <v>0</v>
      </c>
      <c r="L25" s="180">
        <f t="shared" si="3"/>
        <v>0</v>
      </c>
      <c r="M25" s="194">
        <f t="shared" si="4"/>
        <v>0</v>
      </c>
      <c r="N25" s="182">
        <f>D24*H25</f>
        <v>0</v>
      </c>
      <c r="O25" s="182">
        <f>D24*I25</f>
        <v>0</v>
      </c>
      <c r="P25" s="195">
        <f t="shared" si="5"/>
        <v>0</v>
      </c>
      <c r="Q25" s="184"/>
      <c r="R25" s="185" t="s">
        <v>198</v>
      </c>
      <c r="S25" s="176">
        <f t="shared" si="6"/>
        <v>0</v>
      </c>
    </row>
    <row r="26" spans="2:26" outlineLevel="1">
      <c r="B26" s="357"/>
      <c r="C26" s="366">
        <v>90</v>
      </c>
      <c r="D26" s="367">
        <v>3.2</v>
      </c>
      <c r="E26" s="187">
        <v>0.8</v>
      </c>
      <c r="F26" s="368">
        <f t="shared" si="0"/>
        <v>0.16</v>
      </c>
      <c r="G26" s="369"/>
      <c r="H26" s="178"/>
      <c r="I26" s="178"/>
      <c r="J26" s="188">
        <f t="shared" si="1"/>
        <v>0</v>
      </c>
      <c r="K26" s="189">
        <f t="shared" si="2"/>
        <v>0</v>
      </c>
      <c r="L26" s="189">
        <f t="shared" si="3"/>
        <v>0</v>
      </c>
      <c r="M26" s="190">
        <f t="shared" si="4"/>
        <v>0</v>
      </c>
      <c r="N26" s="191">
        <f>D26*H26</f>
        <v>0</v>
      </c>
      <c r="O26" s="191">
        <f>D26*I26</f>
        <v>0</v>
      </c>
      <c r="P26" s="192">
        <f t="shared" si="5"/>
        <v>0</v>
      </c>
      <c r="Q26" s="184" t="s">
        <v>198</v>
      </c>
      <c r="R26" s="185"/>
      <c r="S26" s="176">
        <f t="shared" si="6"/>
        <v>0</v>
      </c>
    </row>
    <row r="27" spans="2:26" ht="14.25" customHeight="1" outlineLevel="1">
      <c r="B27" s="357"/>
      <c r="C27" s="366"/>
      <c r="D27" s="361"/>
      <c r="E27" s="177">
        <v>1.2</v>
      </c>
      <c r="F27" s="375">
        <f t="shared" si="0"/>
        <v>0.24</v>
      </c>
      <c r="G27" s="376"/>
      <c r="H27" s="178"/>
      <c r="I27" s="178"/>
      <c r="J27" s="206">
        <f t="shared" si="1"/>
        <v>0</v>
      </c>
      <c r="K27" s="180">
        <f t="shared" si="2"/>
        <v>0</v>
      </c>
      <c r="L27" s="180">
        <f t="shared" si="3"/>
        <v>0</v>
      </c>
      <c r="M27" s="207">
        <f t="shared" si="4"/>
        <v>0</v>
      </c>
      <c r="N27" s="182">
        <f>D26*H27</f>
        <v>0</v>
      </c>
      <c r="O27" s="182">
        <f>D26*I27</f>
        <v>0</v>
      </c>
      <c r="P27" s="208">
        <f t="shared" si="5"/>
        <v>0</v>
      </c>
      <c r="Q27" s="184"/>
      <c r="R27" s="185" t="s">
        <v>198</v>
      </c>
      <c r="S27" s="176">
        <f t="shared" si="6"/>
        <v>0</v>
      </c>
    </row>
    <row r="28" spans="2:26" outlineLevel="1">
      <c r="B28" s="357"/>
      <c r="C28" s="366">
        <v>112</v>
      </c>
      <c r="D28" s="367">
        <v>4</v>
      </c>
      <c r="E28" s="187">
        <v>0.88</v>
      </c>
      <c r="F28" s="368">
        <f t="shared" si="0"/>
        <v>0.17599999999999999</v>
      </c>
      <c r="G28" s="369"/>
      <c r="H28" s="178"/>
      <c r="I28" s="178"/>
      <c r="J28" s="188">
        <f t="shared" si="1"/>
        <v>0</v>
      </c>
      <c r="K28" s="189">
        <f t="shared" si="2"/>
        <v>0</v>
      </c>
      <c r="L28" s="189">
        <f t="shared" si="3"/>
        <v>0</v>
      </c>
      <c r="M28" s="190">
        <f t="shared" si="4"/>
        <v>0</v>
      </c>
      <c r="N28" s="191">
        <f>D28*H28</f>
        <v>0</v>
      </c>
      <c r="O28" s="191">
        <f>D28*I28</f>
        <v>0</v>
      </c>
      <c r="P28" s="192">
        <f t="shared" si="5"/>
        <v>0</v>
      </c>
      <c r="Q28" s="184" t="s">
        <v>198</v>
      </c>
      <c r="R28" s="185"/>
      <c r="S28" s="209"/>
    </row>
    <row r="29" spans="2:26" ht="14.25" customHeight="1" outlineLevel="1">
      <c r="B29" s="357"/>
      <c r="C29" s="366"/>
      <c r="D29" s="361"/>
      <c r="E29" s="177">
        <v>1.2</v>
      </c>
      <c r="F29" s="364">
        <f t="shared" si="0"/>
        <v>0.24</v>
      </c>
      <c r="G29" s="365"/>
      <c r="H29" s="178"/>
      <c r="I29" s="178"/>
      <c r="J29" s="179">
        <f t="shared" si="1"/>
        <v>0</v>
      </c>
      <c r="K29" s="180">
        <f t="shared" si="2"/>
        <v>0</v>
      </c>
      <c r="L29" s="180">
        <f t="shared" si="3"/>
        <v>0</v>
      </c>
      <c r="M29" s="181">
        <f t="shared" si="4"/>
        <v>0</v>
      </c>
      <c r="N29" s="182">
        <f>D28*H29</f>
        <v>0</v>
      </c>
      <c r="O29" s="182">
        <f>D28*I29</f>
        <v>0</v>
      </c>
      <c r="P29" s="183">
        <f t="shared" si="5"/>
        <v>0</v>
      </c>
      <c r="Q29" s="184"/>
      <c r="R29" s="185" t="s">
        <v>198</v>
      </c>
      <c r="S29" s="209"/>
    </row>
    <row r="30" spans="2:26" outlineLevel="1">
      <c r="B30" s="357"/>
      <c r="C30" s="366">
        <v>140</v>
      </c>
      <c r="D30" s="367">
        <v>5</v>
      </c>
      <c r="E30" s="187">
        <v>0.93</v>
      </c>
      <c r="F30" s="368">
        <f t="shared" si="0"/>
        <v>0.186</v>
      </c>
      <c r="G30" s="369"/>
      <c r="H30" s="178"/>
      <c r="I30" s="178"/>
      <c r="J30" s="188">
        <f t="shared" si="1"/>
        <v>0</v>
      </c>
      <c r="K30" s="189">
        <f t="shared" si="2"/>
        <v>0</v>
      </c>
      <c r="L30" s="189">
        <f t="shared" si="3"/>
        <v>0</v>
      </c>
      <c r="M30" s="190">
        <f t="shared" si="4"/>
        <v>0</v>
      </c>
      <c r="N30" s="191">
        <f>D30*H30</f>
        <v>0</v>
      </c>
      <c r="O30" s="191">
        <f>D30*I30</f>
        <v>0</v>
      </c>
      <c r="P30" s="192">
        <f t="shared" si="5"/>
        <v>0</v>
      </c>
      <c r="Q30" s="184" t="s">
        <v>198</v>
      </c>
      <c r="R30" s="185"/>
      <c r="S30" s="209"/>
    </row>
    <row r="31" spans="2:26" ht="14.25" customHeight="1" outlineLevel="1">
      <c r="B31" s="357"/>
      <c r="C31" s="366"/>
      <c r="D31" s="361"/>
      <c r="E31" s="177">
        <v>1.2</v>
      </c>
      <c r="F31" s="364">
        <f t="shared" si="0"/>
        <v>0.24</v>
      </c>
      <c r="G31" s="365"/>
      <c r="H31" s="178"/>
      <c r="I31" s="178"/>
      <c r="J31" s="179">
        <f t="shared" si="1"/>
        <v>0</v>
      </c>
      <c r="K31" s="180">
        <f t="shared" si="2"/>
        <v>0</v>
      </c>
      <c r="L31" s="180">
        <f t="shared" si="3"/>
        <v>0</v>
      </c>
      <c r="M31" s="181">
        <f t="shared" si="4"/>
        <v>0</v>
      </c>
      <c r="N31" s="182">
        <f>D30*H31</f>
        <v>0</v>
      </c>
      <c r="O31" s="182">
        <f>D30*I31</f>
        <v>0</v>
      </c>
      <c r="P31" s="183">
        <f t="shared" si="5"/>
        <v>0</v>
      </c>
      <c r="Q31" s="184"/>
      <c r="R31" s="185" t="s">
        <v>198</v>
      </c>
      <c r="S31" s="209"/>
    </row>
    <row r="32" spans="2:26" outlineLevel="1">
      <c r="B32" s="357"/>
      <c r="C32" s="360">
        <v>160</v>
      </c>
      <c r="D32" s="367">
        <v>6</v>
      </c>
      <c r="E32" s="187">
        <v>1.01</v>
      </c>
      <c r="F32" s="368">
        <f t="shared" si="0"/>
        <v>0.20200000000000001</v>
      </c>
      <c r="G32" s="369"/>
      <c r="H32" s="178"/>
      <c r="I32" s="178"/>
      <c r="J32" s="210">
        <f t="shared" si="1"/>
        <v>0</v>
      </c>
      <c r="K32" s="189">
        <f t="shared" si="2"/>
        <v>0</v>
      </c>
      <c r="L32" s="189">
        <f t="shared" si="3"/>
        <v>0</v>
      </c>
      <c r="M32" s="211">
        <f t="shared" si="4"/>
        <v>0</v>
      </c>
      <c r="N32" s="191">
        <f>D32*H32</f>
        <v>0</v>
      </c>
      <c r="O32" s="191">
        <f>D32*I32</f>
        <v>0</v>
      </c>
      <c r="P32" s="212">
        <f t="shared" si="5"/>
        <v>0</v>
      </c>
      <c r="Q32" s="184" t="s">
        <v>198</v>
      </c>
      <c r="R32" s="185"/>
      <c r="S32" s="209"/>
    </row>
    <row r="33" spans="2:26" ht="14.25" customHeight="1" outlineLevel="1" thickBot="1">
      <c r="B33" s="358"/>
      <c r="C33" s="371"/>
      <c r="D33" s="372"/>
      <c r="E33" s="177">
        <v>1.2</v>
      </c>
      <c r="F33" s="373">
        <f t="shared" si="0"/>
        <v>0.24</v>
      </c>
      <c r="G33" s="374"/>
      <c r="H33" s="213"/>
      <c r="I33" s="213"/>
      <c r="J33" s="214">
        <f t="shared" si="1"/>
        <v>0</v>
      </c>
      <c r="K33" s="215">
        <f t="shared" si="2"/>
        <v>0</v>
      </c>
      <c r="L33" s="215">
        <f t="shared" si="3"/>
        <v>0</v>
      </c>
      <c r="M33" s="216">
        <f t="shared" si="4"/>
        <v>0</v>
      </c>
      <c r="N33" s="217">
        <f>D32*H33</f>
        <v>0</v>
      </c>
      <c r="O33" s="217">
        <f>D32*I33</f>
        <v>0</v>
      </c>
      <c r="P33" s="218">
        <f t="shared" si="5"/>
        <v>0</v>
      </c>
      <c r="Q33" s="166"/>
      <c r="R33" s="167" t="s">
        <v>198</v>
      </c>
      <c r="S33" s="209"/>
    </row>
    <row r="34" spans="2:26" ht="14.25" customHeight="1">
      <c r="B34" s="377" t="s">
        <v>245</v>
      </c>
      <c r="C34" s="353">
        <v>22</v>
      </c>
      <c r="D34" s="353">
        <v>0.8</v>
      </c>
      <c r="E34" s="169">
        <v>0.3</v>
      </c>
      <c r="F34" s="362">
        <f>(E34*200)/1000</f>
        <v>0.06</v>
      </c>
      <c r="G34" s="363"/>
      <c r="H34" s="170"/>
      <c r="I34" s="170"/>
      <c r="J34" s="171">
        <f t="shared" si="1"/>
        <v>0</v>
      </c>
      <c r="K34" s="172">
        <f t="shared" si="2"/>
        <v>0</v>
      </c>
      <c r="L34" s="172">
        <f t="shared" si="3"/>
        <v>0</v>
      </c>
      <c r="M34" s="173">
        <f t="shared" si="4"/>
        <v>0</v>
      </c>
      <c r="N34" s="174">
        <f>D34*H34</f>
        <v>0</v>
      </c>
      <c r="O34" s="174">
        <f>D34*I34</f>
        <v>0</v>
      </c>
      <c r="P34" s="175">
        <f t="shared" si="5"/>
        <v>0</v>
      </c>
      <c r="Q34" s="160" t="s">
        <v>198</v>
      </c>
      <c r="R34" s="161"/>
      <c r="S34" s="176">
        <f>IF(J34&gt;0,1,0)</f>
        <v>0</v>
      </c>
    </row>
    <row r="35" spans="2:26" ht="14.25" customHeight="1">
      <c r="B35" s="378"/>
      <c r="C35" s="361"/>
      <c r="D35" s="361"/>
      <c r="E35" s="177">
        <v>0.32</v>
      </c>
      <c r="F35" s="364">
        <f t="shared" ref="F35:F55" si="7">(E35*200)/1000</f>
        <v>6.4000000000000001E-2</v>
      </c>
      <c r="G35" s="365"/>
      <c r="H35" s="178"/>
      <c r="I35" s="178"/>
      <c r="J35" s="179">
        <f t="shared" si="1"/>
        <v>0</v>
      </c>
      <c r="K35" s="180">
        <f t="shared" si="2"/>
        <v>0</v>
      </c>
      <c r="L35" s="180">
        <f t="shared" si="3"/>
        <v>0</v>
      </c>
      <c r="M35" s="181">
        <f t="shared" si="4"/>
        <v>0</v>
      </c>
      <c r="N35" s="182">
        <f>D34*H35</f>
        <v>0</v>
      </c>
      <c r="O35" s="182">
        <f>D34*I35</f>
        <v>0</v>
      </c>
      <c r="P35" s="183">
        <f t="shared" si="5"/>
        <v>0</v>
      </c>
      <c r="Q35" s="184"/>
      <c r="R35" s="185" t="s">
        <v>198</v>
      </c>
      <c r="S35" s="176">
        <f t="shared" ref="S35:S49" si="8">IF(J35&gt;0,1,0)</f>
        <v>0</v>
      </c>
    </row>
    <row r="36" spans="2:26">
      <c r="B36" s="378"/>
      <c r="C36" s="367">
        <v>28</v>
      </c>
      <c r="D36" s="367">
        <v>1</v>
      </c>
      <c r="E36" s="187">
        <v>0.3</v>
      </c>
      <c r="F36" s="368">
        <f t="shared" si="7"/>
        <v>0.06</v>
      </c>
      <c r="G36" s="369"/>
      <c r="H36" s="178"/>
      <c r="I36" s="178"/>
      <c r="J36" s="188">
        <f t="shared" si="1"/>
        <v>0</v>
      </c>
      <c r="K36" s="189">
        <f t="shared" si="2"/>
        <v>0</v>
      </c>
      <c r="L36" s="189">
        <f t="shared" si="3"/>
        <v>0</v>
      </c>
      <c r="M36" s="190">
        <f t="shared" si="4"/>
        <v>0</v>
      </c>
      <c r="N36" s="191">
        <f>D36*H36</f>
        <v>0</v>
      </c>
      <c r="O36" s="191">
        <f>D36*I36</f>
        <v>0</v>
      </c>
      <c r="P36" s="192">
        <f t="shared" si="5"/>
        <v>0</v>
      </c>
      <c r="Q36" s="184" t="s">
        <v>198</v>
      </c>
      <c r="R36" s="185"/>
      <c r="S36" s="176">
        <f t="shared" si="8"/>
        <v>0</v>
      </c>
    </row>
    <row r="37" spans="2:26" ht="14.25" customHeight="1">
      <c r="B37" s="378"/>
      <c r="C37" s="361"/>
      <c r="D37" s="361"/>
      <c r="E37" s="177">
        <v>0.32</v>
      </c>
      <c r="F37" s="364">
        <f t="shared" si="7"/>
        <v>6.4000000000000001E-2</v>
      </c>
      <c r="G37" s="365"/>
      <c r="H37" s="178"/>
      <c r="I37" s="178"/>
      <c r="J37" s="179">
        <f t="shared" si="1"/>
        <v>0</v>
      </c>
      <c r="K37" s="180">
        <f t="shared" si="2"/>
        <v>0</v>
      </c>
      <c r="L37" s="180">
        <f t="shared" si="3"/>
        <v>0</v>
      </c>
      <c r="M37" s="181">
        <f t="shared" si="4"/>
        <v>0</v>
      </c>
      <c r="N37" s="182">
        <f>D36*H37</f>
        <v>0</v>
      </c>
      <c r="O37" s="182">
        <f>D36*I37</f>
        <v>0</v>
      </c>
      <c r="P37" s="183">
        <f t="shared" si="5"/>
        <v>0</v>
      </c>
      <c r="Q37" s="184"/>
      <c r="R37" s="185" t="s">
        <v>198</v>
      </c>
      <c r="S37" s="176">
        <f t="shared" si="8"/>
        <v>0</v>
      </c>
    </row>
    <row r="38" spans="2:26">
      <c r="B38" s="378"/>
      <c r="C38" s="367">
        <v>36</v>
      </c>
      <c r="D38" s="367">
        <v>1.3</v>
      </c>
      <c r="E38" s="187">
        <v>0.3</v>
      </c>
      <c r="F38" s="368">
        <f t="shared" si="7"/>
        <v>0.06</v>
      </c>
      <c r="G38" s="369"/>
      <c r="H38" s="178"/>
      <c r="I38" s="178"/>
      <c r="J38" s="188">
        <f>H38+I38</f>
        <v>0</v>
      </c>
      <c r="K38" s="189">
        <f>F38*H38</f>
        <v>0</v>
      </c>
      <c r="L38" s="189">
        <f>F38*I38</f>
        <v>0</v>
      </c>
      <c r="M38" s="190">
        <f>K38+L38</f>
        <v>0</v>
      </c>
      <c r="N38" s="191">
        <f>D38*H38</f>
        <v>0</v>
      </c>
      <c r="O38" s="191">
        <f>D38*I38</f>
        <v>0</v>
      </c>
      <c r="P38" s="192">
        <f>N38+O38</f>
        <v>0</v>
      </c>
      <c r="Q38" s="184" t="s">
        <v>198</v>
      </c>
      <c r="R38" s="185"/>
      <c r="S38" s="176">
        <f>IF(J38&gt;0,1,0)</f>
        <v>0</v>
      </c>
    </row>
    <row r="39" spans="2:26" ht="14.25" customHeight="1">
      <c r="B39" s="378"/>
      <c r="C39" s="361"/>
      <c r="D39" s="361"/>
      <c r="E39" s="177">
        <v>0.33</v>
      </c>
      <c r="F39" s="364">
        <f t="shared" si="7"/>
        <v>6.6000000000000003E-2</v>
      </c>
      <c r="G39" s="365"/>
      <c r="H39" s="178"/>
      <c r="I39" s="178"/>
      <c r="J39" s="179">
        <f>H39+I39</f>
        <v>0</v>
      </c>
      <c r="K39" s="180">
        <f>F39*H39</f>
        <v>0</v>
      </c>
      <c r="L39" s="180">
        <f>F39*I39</f>
        <v>0</v>
      </c>
      <c r="M39" s="181">
        <f>K39+L39</f>
        <v>0</v>
      </c>
      <c r="N39" s="182">
        <f>D38*H39</f>
        <v>0</v>
      </c>
      <c r="O39" s="182">
        <f>D38*I39</f>
        <v>0</v>
      </c>
      <c r="P39" s="183">
        <f>N39+O39</f>
        <v>0</v>
      </c>
      <c r="Q39" s="184"/>
      <c r="R39" s="185" t="s">
        <v>198</v>
      </c>
      <c r="S39" s="176">
        <f>IF(J39&gt;0,1,0)</f>
        <v>0</v>
      </c>
    </row>
    <row r="40" spans="2:26">
      <c r="B40" s="378"/>
      <c r="C40" s="367">
        <v>45</v>
      </c>
      <c r="D40" s="367">
        <v>1.6</v>
      </c>
      <c r="E40" s="187">
        <v>0.3</v>
      </c>
      <c r="F40" s="368">
        <f t="shared" si="7"/>
        <v>0.06</v>
      </c>
      <c r="G40" s="369"/>
      <c r="H40" s="178"/>
      <c r="I40" s="178"/>
      <c r="J40" s="188">
        <f t="shared" si="1"/>
        <v>0</v>
      </c>
      <c r="K40" s="189">
        <f t="shared" si="2"/>
        <v>0</v>
      </c>
      <c r="L40" s="189">
        <f t="shared" si="3"/>
        <v>0</v>
      </c>
      <c r="M40" s="190">
        <f t="shared" si="4"/>
        <v>0</v>
      </c>
      <c r="N40" s="191">
        <f>D40*H40</f>
        <v>0</v>
      </c>
      <c r="O40" s="191">
        <f>D40*I40</f>
        <v>0</v>
      </c>
      <c r="P40" s="192">
        <f t="shared" si="5"/>
        <v>0</v>
      </c>
      <c r="Q40" s="184" t="s">
        <v>198</v>
      </c>
      <c r="R40" s="185"/>
      <c r="S40" s="176">
        <f t="shared" si="8"/>
        <v>0</v>
      </c>
    </row>
    <row r="41" spans="2:26" ht="14.25" customHeight="1">
      <c r="B41" s="378"/>
      <c r="C41" s="361"/>
      <c r="D41" s="361"/>
      <c r="E41" s="177">
        <v>0.34</v>
      </c>
      <c r="F41" s="364">
        <f t="shared" si="7"/>
        <v>6.8000000000000005E-2</v>
      </c>
      <c r="G41" s="365"/>
      <c r="H41" s="178"/>
      <c r="I41" s="178"/>
      <c r="J41" s="193">
        <f t="shared" si="1"/>
        <v>0</v>
      </c>
      <c r="K41" s="180">
        <f t="shared" si="2"/>
        <v>0</v>
      </c>
      <c r="L41" s="180">
        <f t="shared" si="3"/>
        <v>0</v>
      </c>
      <c r="M41" s="194">
        <f t="shared" si="4"/>
        <v>0</v>
      </c>
      <c r="N41" s="182">
        <f>D40*H41</f>
        <v>0</v>
      </c>
      <c r="O41" s="182">
        <f>D40*I41</f>
        <v>0</v>
      </c>
      <c r="P41" s="195">
        <f t="shared" si="5"/>
        <v>0</v>
      </c>
      <c r="Q41" s="184"/>
      <c r="R41" s="185" t="s">
        <v>198</v>
      </c>
      <c r="S41" s="176">
        <f t="shared" si="8"/>
        <v>0</v>
      </c>
    </row>
    <row r="42" spans="2:26" ht="14.25" customHeight="1">
      <c r="B42" s="378"/>
      <c r="C42" s="370">
        <v>56</v>
      </c>
      <c r="D42" s="370">
        <v>2</v>
      </c>
      <c r="E42" s="197">
        <v>0.33</v>
      </c>
      <c r="F42" s="368">
        <f t="shared" si="7"/>
        <v>6.6000000000000003E-2</v>
      </c>
      <c r="G42" s="369"/>
      <c r="H42" s="198"/>
      <c r="I42" s="198"/>
      <c r="J42" s="199">
        <f t="shared" si="1"/>
        <v>0</v>
      </c>
      <c r="K42" s="200">
        <f t="shared" si="2"/>
        <v>0</v>
      </c>
      <c r="L42" s="200">
        <f t="shared" si="3"/>
        <v>0</v>
      </c>
      <c r="M42" s="201">
        <f t="shared" si="4"/>
        <v>0</v>
      </c>
      <c r="N42" s="202">
        <f>D42*H42</f>
        <v>0</v>
      </c>
      <c r="O42" s="202">
        <f>D42*I42</f>
        <v>0</v>
      </c>
      <c r="P42" s="203">
        <f t="shared" si="5"/>
        <v>0</v>
      </c>
      <c r="Q42" s="204" t="s">
        <v>198</v>
      </c>
      <c r="R42" s="205"/>
      <c r="S42" s="176">
        <f t="shared" si="8"/>
        <v>0</v>
      </c>
      <c r="Z42" s="162"/>
    </row>
    <row r="43" spans="2:26" ht="14.25" customHeight="1">
      <c r="B43" s="378"/>
      <c r="C43" s="361"/>
      <c r="D43" s="361"/>
      <c r="E43" s="177">
        <v>0.36</v>
      </c>
      <c r="F43" s="364">
        <f t="shared" si="7"/>
        <v>7.1999999999999995E-2</v>
      </c>
      <c r="G43" s="365"/>
      <c r="H43" s="178"/>
      <c r="I43" s="178"/>
      <c r="J43" s="179">
        <f t="shared" si="1"/>
        <v>0</v>
      </c>
      <c r="K43" s="180">
        <f t="shared" si="2"/>
        <v>0</v>
      </c>
      <c r="L43" s="180">
        <f t="shared" si="3"/>
        <v>0</v>
      </c>
      <c r="M43" s="181">
        <f t="shared" si="4"/>
        <v>0</v>
      </c>
      <c r="N43" s="182">
        <f>D42*H43</f>
        <v>0</v>
      </c>
      <c r="O43" s="182">
        <f>D42*I43</f>
        <v>0</v>
      </c>
      <c r="P43" s="183">
        <f t="shared" si="5"/>
        <v>0</v>
      </c>
      <c r="Q43" s="184"/>
      <c r="R43" s="185" t="s">
        <v>198</v>
      </c>
      <c r="S43" s="176">
        <f t="shared" si="8"/>
        <v>0</v>
      </c>
    </row>
    <row r="44" spans="2:26">
      <c r="B44" s="378"/>
      <c r="C44" s="367">
        <v>71</v>
      </c>
      <c r="D44" s="367">
        <v>2.5</v>
      </c>
      <c r="E44" s="187">
        <v>0.39</v>
      </c>
      <c r="F44" s="368">
        <f t="shared" si="7"/>
        <v>7.8E-2</v>
      </c>
      <c r="G44" s="369"/>
      <c r="H44" s="178"/>
      <c r="I44" s="178"/>
      <c r="J44" s="188">
        <f t="shared" si="1"/>
        <v>0</v>
      </c>
      <c r="K44" s="189">
        <f t="shared" si="2"/>
        <v>0</v>
      </c>
      <c r="L44" s="189">
        <f t="shared" si="3"/>
        <v>0</v>
      </c>
      <c r="M44" s="190">
        <f t="shared" si="4"/>
        <v>0</v>
      </c>
      <c r="N44" s="191">
        <f>D44*H44</f>
        <v>0</v>
      </c>
      <c r="O44" s="191">
        <f>D44*I44</f>
        <v>0</v>
      </c>
      <c r="P44" s="192">
        <f t="shared" si="5"/>
        <v>0</v>
      </c>
      <c r="Q44" s="184" t="s">
        <v>198</v>
      </c>
      <c r="R44" s="185"/>
      <c r="S44" s="176">
        <f t="shared" si="8"/>
        <v>0</v>
      </c>
    </row>
    <row r="45" spans="2:26" ht="14.25" customHeight="1">
      <c r="B45" s="378"/>
      <c r="C45" s="361"/>
      <c r="D45" s="361"/>
      <c r="E45" s="177">
        <v>0.43</v>
      </c>
      <c r="F45" s="364">
        <f t="shared" si="7"/>
        <v>8.5999999999999993E-2</v>
      </c>
      <c r="G45" s="365"/>
      <c r="H45" s="178"/>
      <c r="I45" s="178"/>
      <c r="J45" s="179">
        <f t="shared" si="1"/>
        <v>0</v>
      </c>
      <c r="K45" s="180">
        <f t="shared" si="2"/>
        <v>0</v>
      </c>
      <c r="L45" s="180">
        <f t="shared" si="3"/>
        <v>0</v>
      </c>
      <c r="M45" s="181">
        <f t="shared" si="4"/>
        <v>0</v>
      </c>
      <c r="N45" s="182">
        <f>D44*H45</f>
        <v>0</v>
      </c>
      <c r="O45" s="182">
        <f>D44*I45</f>
        <v>0</v>
      </c>
      <c r="P45" s="183">
        <f t="shared" si="5"/>
        <v>0</v>
      </c>
      <c r="Q45" s="184"/>
      <c r="R45" s="185" t="s">
        <v>198</v>
      </c>
      <c r="S45" s="176">
        <f t="shared" si="8"/>
        <v>0</v>
      </c>
    </row>
    <row r="46" spans="2:26">
      <c r="B46" s="378"/>
      <c r="C46" s="367">
        <v>80</v>
      </c>
      <c r="D46" s="367">
        <v>3</v>
      </c>
      <c r="E46" s="187">
        <v>0.48</v>
      </c>
      <c r="F46" s="368">
        <f t="shared" si="7"/>
        <v>9.6000000000000002E-2</v>
      </c>
      <c r="G46" s="369"/>
      <c r="H46" s="178"/>
      <c r="I46" s="178"/>
      <c r="J46" s="188">
        <f t="shared" si="1"/>
        <v>0</v>
      </c>
      <c r="K46" s="189">
        <f t="shared" si="2"/>
        <v>0</v>
      </c>
      <c r="L46" s="189">
        <f t="shared" si="3"/>
        <v>0</v>
      </c>
      <c r="M46" s="190">
        <f t="shared" si="4"/>
        <v>0</v>
      </c>
      <c r="N46" s="191">
        <f>D46*H46</f>
        <v>0</v>
      </c>
      <c r="O46" s="191">
        <f>D46*I46</f>
        <v>0</v>
      </c>
      <c r="P46" s="192">
        <f t="shared" si="5"/>
        <v>0</v>
      </c>
      <c r="Q46" s="184" t="s">
        <v>198</v>
      </c>
      <c r="R46" s="185"/>
      <c r="S46" s="176">
        <f t="shared" si="8"/>
        <v>0</v>
      </c>
    </row>
    <row r="47" spans="2:26" ht="14.25" customHeight="1">
      <c r="B47" s="378"/>
      <c r="C47" s="361"/>
      <c r="D47" s="361"/>
      <c r="E47" s="177">
        <v>0.56000000000000005</v>
      </c>
      <c r="F47" s="364">
        <f t="shared" si="7"/>
        <v>0.11200000000000002</v>
      </c>
      <c r="G47" s="365"/>
      <c r="H47" s="178"/>
      <c r="I47" s="178"/>
      <c r="J47" s="193">
        <f t="shared" si="1"/>
        <v>0</v>
      </c>
      <c r="K47" s="180">
        <f t="shared" si="2"/>
        <v>0</v>
      </c>
      <c r="L47" s="180">
        <f t="shared" si="3"/>
        <v>0</v>
      </c>
      <c r="M47" s="194">
        <f t="shared" si="4"/>
        <v>0</v>
      </c>
      <c r="N47" s="182">
        <f>D46*H47</f>
        <v>0</v>
      </c>
      <c r="O47" s="182">
        <f>D46*I47</f>
        <v>0</v>
      </c>
      <c r="P47" s="195">
        <f t="shared" si="5"/>
        <v>0</v>
      </c>
      <c r="Q47" s="184"/>
      <c r="R47" s="185" t="s">
        <v>198</v>
      </c>
      <c r="S47" s="176">
        <f t="shared" si="8"/>
        <v>0</v>
      </c>
    </row>
    <row r="48" spans="2:26">
      <c r="B48" s="378"/>
      <c r="C48" s="367">
        <v>90</v>
      </c>
      <c r="D48" s="367">
        <v>3.2</v>
      </c>
      <c r="E48" s="187">
        <v>0.56000000000000005</v>
      </c>
      <c r="F48" s="368">
        <f t="shared" si="7"/>
        <v>0.11200000000000002</v>
      </c>
      <c r="G48" s="369"/>
      <c r="H48" s="178"/>
      <c r="I48" s="178"/>
      <c r="J48" s="188">
        <f t="shared" si="1"/>
        <v>0</v>
      </c>
      <c r="K48" s="189">
        <f t="shared" si="2"/>
        <v>0</v>
      </c>
      <c r="L48" s="189">
        <f t="shared" si="3"/>
        <v>0</v>
      </c>
      <c r="M48" s="190">
        <f t="shared" si="4"/>
        <v>0</v>
      </c>
      <c r="N48" s="191">
        <f>D48*H48</f>
        <v>0</v>
      </c>
      <c r="O48" s="191">
        <f>D48*I48</f>
        <v>0</v>
      </c>
      <c r="P48" s="192">
        <f t="shared" si="5"/>
        <v>0</v>
      </c>
      <c r="Q48" s="184" t="s">
        <v>198</v>
      </c>
      <c r="R48" s="185"/>
      <c r="S48" s="176">
        <f t="shared" si="8"/>
        <v>0</v>
      </c>
    </row>
    <row r="49" spans="2:19" ht="14.25" customHeight="1">
      <c r="B49" s="378"/>
      <c r="C49" s="361"/>
      <c r="D49" s="361"/>
      <c r="E49" s="177">
        <v>0.6</v>
      </c>
      <c r="F49" s="375">
        <f t="shared" si="7"/>
        <v>0.12</v>
      </c>
      <c r="G49" s="376"/>
      <c r="H49" s="178"/>
      <c r="I49" s="178"/>
      <c r="J49" s="206">
        <f t="shared" si="1"/>
        <v>0</v>
      </c>
      <c r="K49" s="180">
        <f t="shared" si="2"/>
        <v>0</v>
      </c>
      <c r="L49" s="180">
        <f t="shared" si="3"/>
        <v>0</v>
      </c>
      <c r="M49" s="207">
        <f t="shared" si="4"/>
        <v>0</v>
      </c>
      <c r="N49" s="182">
        <f>D48*H49</f>
        <v>0</v>
      </c>
      <c r="O49" s="182">
        <f>D48*I49</f>
        <v>0</v>
      </c>
      <c r="P49" s="208">
        <f t="shared" si="5"/>
        <v>0</v>
      </c>
      <c r="Q49" s="184"/>
      <c r="R49" s="185" t="s">
        <v>198</v>
      </c>
      <c r="S49" s="176">
        <f t="shared" si="8"/>
        <v>0</v>
      </c>
    </row>
    <row r="50" spans="2:19">
      <c r="B50" s="378"/>
      <c r="C50" s="367">
        <v>112</v>
      </c>
      <c r="D50" s="367">
        <v>4</v>
      </c>
      <c r="E50" s="187">
        <v>1.02</v>
      </c>
      <c r="F50" s="368">
        <f t="shared" si="7"/>
        <v>0.20399999999999999</v>
      </c>
      <c r="G50" s="369"/>
      <c r="H50" s="178"/>
      <c r="I50" s="178"/>
      <c r="J50" s="188">
        <f t="shared" si="1"/>
        <v>0</v>
      </c>
      <c r="K50" s="189">
        <f t="shared" si="2"/>
        <v>0</v>
      </c>
      <c r="L50" s="189">
        <f t="shared" si="3"/>
        <v>0</v>
      </c>
      <c r="M50" s="190">
        <f t="shared" si="4"/>
        <v>0</v>
      </c>
      <c r="N50" s="191">
        <f>D50*H50</f>
        <v>0</v>
      </c>
      <c r="O50" s="191">
        <f>D50*I50</f>
        <v>0</v>
      </c>
      <c r="P50" s="192">
        <f t="shared" si="5"/>
        <v>0</v>
      </c>
      <c r="Q50" s="184" t="s">
        <v>198</v>
      </c>
      <c r="R50" s="185"/>
      <c r="S50" s="209"/>
    </row>
    <row r="51" spans="2:19" ht="14.25" customHeight="1">
      <c r="B51" s="378"/>
      <c r="C51" s="361"/>
      <c r="D51" s="361"/>
      <c r="E51" s="177">
        <v>1.1000000000000001</v>
      </c>
      <c r="F51" s="364">
        <f t="shared" si="7"/>
        <v>0.22000000000000003</v>
      </c>
      <c r="G51" s="365"/>
      <c r="H51" s="178"/>
      <c r="I51" s="178"/>
      <c r="J51" s="179">
        <f t="shared" si="1"/>
        <v>0</v>
      </c>
      <c r="K51" s="180">
        <f t="shared" si="2"/>
        <v>0</v>
      </c>
      <c r="L51" s="180">
        <f t="shared" si="3"/>
        <v>0</v>
      </c>
      <c r="M51" s="181">
        <f t="shared" si="4"/>
        <v>0</v>
      </c>
      <c r="N51" s="182">
        <f>D50*H51</f>
        <v>0</v>
      </c>
      <c r="O51" s="182">
        <f>D50*I51</f>
        <v>0</v>
      </c>
      <c r="P51" s="183">
        <f t="shared" si="5"/>
        <v>0</v>
      </c>
      <c r="Q51" s="184"/>
      <c r="R51" s="185" t="s">
        <v>198</v>
      </c>
      <c r="S51" s="209"/>
    </row>
    <row r="52" spans="2:19">
      <c r="B52" s="378"/>
      <c r="C52" s="367">
        <v>140</v>
      </c>
      <c r="D52" s="367">
        <v>5</v>
      </c>
      <c r="E52" s="187">
        <v>1.32</v>
      </c>
      <c r="F52" s="368">
        <f t="shared" si="7"/>
        <v>0.26400000000000001</v>
      </c>
      <c r="G52" s="369"/>
      <c r="H52" s="178"/>
      <c r="I52" s="178"/>
      <c r="J52" s="188">
        <f t="shared" si="1"/>
        <v>0</v>
      </c>
      <c r="K52" s="189">
        <f t="shared" si="2"/>
        <v>0</v>
      </c>
      <c r="L52" s="189">
        <f t="shared" si="3"/>
        <v>0</v>
      </c>
      <c r="M52" s="190">
        <f t="shared" si="4"/>
        <v>0</v>
      </c>
      <c r="N52" s="191">
        <f>D52*H52</f>
        <v>0</v>
      </c>
      <c r="O52" s="191">
        <f>D52*I52</f>
        <v>0</v>
      </c>
      <c r="P52" s="192">
        <f t="shared" si="5"/>
        <v>0</v>
      </c>
      <c r="Q52" s="184" t="s">
        <v>198</v>
      </c>
      <c r="R52" s="185"/>
      <c r="S52" s="209"/>
    </row>
    <row r="53" spans="2:19" ht="14.25" customHeight="1">
      <c r="B53" s="378"/>
      <c r="C53" s="361"/>
      <c r="D53" s="361"/>
      <c r="E53" s="177">
        <v>1.4</v>
      </c>
      <c r="F53" s="364">
        <f t="shared" si="7"/>
        <v>0.28000000000000003</v>
      </c>
      <c r="G53" s="365"/>
      <c r="H53" s="178"/>
      <c r="I53" s="178"/>
      <c r="J53" s="179">
        <f t="shared" si="1"/>
        <v>0</v>
      </c>
      <c r="K53" s="180">
        <f t="shared" si="2"/>
        <v>0</v>
      </c>
      <c r="L53" s="180">
        <f t="shared" si="3"/>
        <v>0</v>
      </c>
      <c r="M53" s="181">
        <f t="shared" si="4"/>
        <v>0</v>
      </c>
      <c r="N53" s="182">
        <f>D52*H53</f>
        <v>0</v>
      </c>
      <c r="O53" s="182">
        <f>D52*I53</f>
        <v>0</v>
      </c>
      <c r="P53" s="183">
        <f t="shared" si="5"/>
        <v>0</v>
      </c>
      <c r="Q53" s="184"/>
      <c r="R53" s="185" t="s">
        <v>198</v>
      </c>
      <c r="S53" s="209"/>
    </row>
    <row r="54" spans="2:19">
      <c r="B54" s="378"/>
      <c r="C54" s="367">
        <v>160</v>
      </c>
      <c r="D54" s="367">
        <v>6</v>
      </c>
      <c r="E54" s="187">
        <v>1.72</v>
      </c>
      <c r="F54" s="368">
        <f t="shared" si="7"/>
        <v>0.34399999999999997</v>
      </c>
      <c r="G54" s="369"/>
      <c r="H54" s="178"/>
      <c r="I54" s="178"/>
      <c r="J54" s="210">
        <f t="shared" si="1"/>
        <v>0</v>
      </c>
      <c r="K54" s="189">
        <f t="shared" si="2"/>
        <v>0</v>
      </c>
      <c r="L54" s="189">
        <f t="shared" si="3"/>
        <v>0</v>
      </c>
      <c r="M54" s="211">
        <f t="shared" si="4"/>
        <v>0</v>
      </c>
      <c r="N54" s="191">
        <f>D54*H54</f>
        <v>0</v>
      </c>
      <c r="O54" s="191">
        <f>D54*I54</f>
        <v>0</v>
      </c>
      <c r="P54" s="212">
        <f t="shared" si="5"/>
        <v>0</v>
      </c>
      <c r="Q54" s="184" t="s">
        <v>198</v>
      </c>
      <c r="R54" s="185"/>
      <c r="S54" s="209"/>
    </row>
    <row r="55" spans="2:19" ht="14.25" customHeight="1" thickBot="1">
      <c r="B55" s="379"/>
      <c r="C55" s="372"/>
      <c r="D55" s="372"/>
      <c r="E55" s="219">
        <v>1.8</v>
      </c>
      <c r="F55" s="373">
        <f t="shared" si="7"/>
        <v>0.36</v>
      </c>
      <c r="G55" s="374"/>
      <c r="H55" s="213"/>
      <c r="I55" s="213"/>
      <c r="J55" s="214">
        <f t="shared" si="1"/>
        <v>0</v>
      </c>
      <c r="K55" s="215">
        <f t="shared" si="2"/>
        <v>0</v>
      </c>
      <c r="L55" s="215">
        <f t="shared" si="3"/>
        <v>0</v>
      </c>
      <c r="M55" s="216">
        <f t="shared" si="4"/>
        <v>0</v>
      </c>
      <c r="N55" s="217">
        <f>D54*H55</f>
        <v>0</v>
      </c>
      <c r="O55" s="217">
        <f>D54*I55</f>
        <v>0</v>
      </c>
      <c r="P55" s="218">
        <f t="shared" si="5"/>
        <v>0</v>
      </c>
      <c r="Q55" s="166"/>
      <c r="R55" s="167" t="s">
        <v>198</v>
      </c>
      <c r="S55" s="209"/>
    </row>
    <row r="56" spans="2:19" ht="13.5" customHeight="1">
      <c r="B56" s="377" t="s">
        <v>247</v>
      </c>
      <c r="C56" s="353">
        <v>22</v>
      </c>
      <c r="D56" s="353">
        <v>0.8</v>
      </c>
      <c r="E56" s="220">
        <v>0.45</v>
      </c>
      <c r="F56" s="382">
        <f>(E56*200)/1000</f>
        <v>0.09</v>
      </c>
      <c r="G56" s="383"/>
      <c r="H56" s="170"/>
      <c r="I56" s="170"/>
      <c r="J56" s="221">
        <f t="shared" si="1"/>
        <v>0</v>
      </c>
      <c r="K56" s="222">
        <f t="shared" si="2"/>
        <v>0</v>
      </c>
      <c r="L56" s="222">
        <f t="shared" si="3"/>
        <v>0</v>
      </c>
      <c r="M56" s="223">
        <f t="shared" si="4"/>
        <v>0</v>
      </c>
      <c r="N56" s="224">
        <f>D56*H56</f>
        <v>0</v>
      </c>
      <c r="O56" s="224">
        <f>D56*I56</f>
        <v>0</v>
      </c>
      <c r="P56" s="225">
        <f t="shared" si="5"/>
        <v>0</v>
      </c>
      <c r="Q56" s="160" t="s">
        <v>198</v>
      </c>
      <c r="R56" s="161"/>
      <c r="S56" s="176">
        <f t="shared" ref="S56:S89" si="9">IF(J56&gt;0,1,0)</f>
        <v>0</v>
      </c>
    </row>
    <row r="57" spans="2:19">
      <c r="B57" s="378"/>
      <c r="C57" s="361"/>
      <c r="D57" s="361"/>
      <c r="E57" s="226">
        <v>0.57999999999999996</v>
      </c>
      <c r="F57" s="375">
        <f t="shared" ref="F57:F95" si="10">(E57*200)/1000</f>
        <v>0.11599999999999999</v>
      </c>
      <c r="G57" s="376"/>
      <c r="H57" s="178"/>
      <c r="I57" s="178"/>
      <c r="J57" s="227">
        <f t="shared" si="1"/>
        <v>0</v>
      </c>
      <c r="K57" s="228">
        <f t="shared" si="2"/>
        <v>0</v>
      </c>
      <c r="L57" s="228">
        <f t="shared" si="3"/>
        <v>0</v>
      </c>
      <c r="M57" s="207">
        <f t="shared" si="4"/>
        <v>0</v>
      </c>
      <c r="N57" s="229">
        <f>D56*H57</f>
        <v>0</v>
      </c>
      <c r="O57" s="229">
        <f>D56*I57</f>
        <v>0</v>
      </c>
      <c r="P57" s="208">
        <f t="shared" si="5"/>
        <v>0</v>
      </c>
      <c r="Q57" s="184"/>
      <c r="R57" s="185" t="s">
        <v>198</v>
      </c>
      <c r="S57" s="176">
        <f t="shared" si="9"/>
        <v>0</v>
      </c>
    </row>
    <row r="58" spans="2:19">
      <c r="B58" s="378"/>
      <c r="C58" s="367">
        <v>28</v>
      </c>
      <c r="D58" s="367">
        <v>1</v>
      </c>
      <c r="E58" s="230">
        <v>0.45</v>
      </c>
      <c r="F58" s="380">
        <f t="shared" si="10"/>
        <v>0.09</v>
      </c>
      <c r="G58" s="381"/>
      <c r="H58" s="178"/>
      <c r="I58" s="178"/>
      <c r="J58" s="231">
        <f t="shared" si="1"/>
        <v>0</v>
      </c>
      <c r="K58" s="232">
        <f t="shared" si="2"/>
        <v>0</v>
      </c>
      <c r="L58" s="232">
        <f t="shared" si="3"/>
        <v>0</v>
      </c>
      <c r="M58" s="233">
        <f t="shared" si="4"/>
        <v>0</v>
      </c>
      <c r="N58" s="234">
        <f>D58*H58</f>
        <v>0</v>
      </c>
      <c r="O58" s="234">
        <f>D58*I58</f>
        <v>0</v>
      </c>
      <c r="P58" s="235">
        <f t="shared" si="5"/>
        <v>0</v>
      </c>
      <c r="Q58" s="184" t="s">
        <v>198</v>
      </c>
      <c r="R58" s="185"/>
      <c r="S58" s="176">
        <f t="shared" si="9"/>
        <v>0</v>
      </c>
    </row>
    <row r="59" spans="2:19">
      <c r="B59" s="378"/>
      <c r="C59" s="361"/>
      <c r="D59" s="361"/>
      <c r="E59" s="236">
        <v>0.57999999999999996</v>
      </c>
      <c r="F59" s="375">
        <f t="shared" si="10"/>
        <v>0.11599999999999999</v>
      </c>
      <c r="G59" s="376"/>
      <c r="H59" s="178"/>
      <c r="I59" s="178"/>
      <c r="J59" s="206">
        <f t="shared" si="1"/>
        <v>0</v>
      </c>
      <c r="K59" s="228">
        <f t="shared" si="2"/>
        <v>0</v>
      </c>
      <c r="L59" s="228">
        <f t="shared" si="3"/>
        <v>0</v>
      </c>
      <c r="M59" s="207">
        <f t="shared" si="4"/>
        <v>0</v>
      </c>
      <c r="N59" s="229">
        <f>D58*H59</f>
        <v>0</v>
      </c>
      <c r="O59" s="229">
        <f>D58*I59</f>
        <v>0</v>
      </c>
      <c r="P59" s="208">
        <f t="shared" si="5"/>
        <v>0</v>
      </c>
      <c r="Q59" s="184"/>
      <c r="R59" s="185" t="s">
        <v>198</v>
      </c>
      <c r="S59" s="176">
        <f t="shared" si="9"/>
        <v>0</v>
      </c>
    </row>
    <row r="60" spans="2:19">
      <c r="B60" s="378"/>
      <c r="C60" s="367">
        <v>36</v>
      </c>
      <c r="D60" s="367">
        <v>1.3</v>
      </c>
      <c r="E60" s="187">
        <v>0.51</v>
      </c>
      <c r="F60" s="384">
        <f t="shared" si="10"/>
        <v>0.10199999999999999</v>
      </c>
      <c r="G60" s="385"/>
      <c r="H60" s="178"/>
      <c r="I60" s="178"/>
      <c r="J60" s="188">
        <f t="shared" si="1"/>
        <v>0</v>
      </c>
      <c r="K60" s="232">
        <f t="shared" si="2"/>
        <v>0</v>
      </c>
      <c r="L60" s="232">
        <f t="shared" si="3"/>
        <v>0</v>
      </c>
      <c r="M60" s="190">
        <f t="shared" si="4"/>
        <v>0</v>
      </c>
      <c r="N60" s="234">
        <f>D60*H60</f>
        <v>0</v>
      </c>
      <c r="O60" s="234">
        <f>D60*I60</f>
        <v>0</v>
      </c>
      <c r="P60" s="192">
        <f t="shared" si="5"/>
        <v>0</v>
      </c>
      <c r="Q60" s="184" t="s">
        <v>198</v>
      </c>
      <c r="R60" s="185"/>
      <c r="S60" s="176">
        <f t="shared" si="9"/>
        <v>0</v>
      </c>
    </row>
    <row r="61" spans="2:19" ht="13.5" thickBot="1">
      <c r="B61" s="379"/>
      <c r="C61" s="372"/>
      <c r="D61" s="372"/>
      <c r="E61" s="237">
        <v>0.63</v>
      </c>
      <c r="F61" s="386">
        <f t="shared" si="10"/>
        <v>0.126</v>
      </c>
      <c r="G61" s="387"/>
      <c r="H61" s="213"/>
      <c r="I61" s="213"/>
      <c r="J61" s="238">
        <f t="shared" si="1"/>
        <v>0</v>
      </c>
      <c r="K61" s="239">
        <f t="shared" si="2"/>
        <v>0</v>
      </c>
      <c r="L61" s="239">
        <f t="shared" si="3"/>
        <v>0</v>
      </c>
      <c r="M61" s="240">
        <f t="shared" si="4"/>
        <v>0</v>
      </c>
      <c r="N61" s="241">
        <f>D60*H61</f>
        <v>0</v>
      </c>
      <c r="O61" s="241">
        <f>D60*I61</f>
        <v>0</v>
      </c>
      <c r="P61" s="242">
        <f t="shared" si="5"/>
        <v>0</v>
      </c>
      <c r="Q61" s="166"/>
      <c r="R61" s="167" t="s">
        <v>198</v>
      </c>
      <c r="S61" s="176">
        <f t="shared" si="9"/>
        <v>0</v>
      </c>
    </row>
    <row r="62" spans="2:19" ht="13.5" customHeight="1">
      <c r="B62" s="356" t="s">
        <v>248</v>
      </c>
      <c r="C62" s="353">
        <v>22</v>
      </c>
      <c r="D62" s="353">
        <v>0.8</v>
      </c>
      <c r="E62" s="220">
        <v>0.26</v>
      </c>
      <c r="F62" s="382">
        <f t="shared" si="10"/>
        <v>5.1999999999999998E-2</v>
      </c>
      <c r="G62" s="383"/>
      <c r="H62" s="170"/>
      <c r="I62" s="170"/>
      <c r="J62" s="221">
        <f t="shared" si="1"/>
        <v>0</v>
      </c>
      <c r="K62" s="222">
        <f t="shared" si="2"/>
        <v>0</v>
      </c>
      <c r="L62" s="222">
        <f t="shared" si="3"/>
        <v>0</v>
      </c>
      <c r="M62" s="223">
        <f t="shared" si="4"/>
        <v>0</v>
      </c>
      <c r="N62" s="224">
        <f>D62*H62</f>
        <v>0</v>
      </c>
      <c r="O62" s="224">
        <f>D62*I62</f>
        <v>0</v>
      </c>
      <c r="P62" s="225">
        <f t="shared" si="5"/>
        <v>0</v>
      </c>
      <c r="Q62" s="160" t="s">
        <v>198</v>
      </c>
      <c r="R62" s="161"/>
      <c r="S62" s="176">
        <f t="shared" si="9"/>
        <v>0</v>
      </c>
    </row>
    <row r="63" spans="2:19">
      <c r="B63" s="357"/>
      <c r="C63" s="361"/>
      <c r="D63" s="361"/>
      <c r="E63" s="226">
        <v>0.39</v>
      </c>
      <c r="F63" s="375">
        <f t="shared" si="10"/>
        <v>7.8E-2</v>
      </c>
      <c r="G63" s="376"/>
      <c r="H63" s="178"/>
      <c r="I63" s="178"/>
      <c r="J63" s="227">
        <f t="shared" si="1"/>
        <v>0</v>
      </c>
      <c r="K63" s="228">
        <f t="shared" si="2"/>
        <v>0</v>
      </c>
      <c r="L63" s="228">
        <f t="shared" si="3"/>
        <v>0</v>
      </c>
      <c r="M63" s="207">
        <f t="shared" si="4"/>
        <v>0</v>
      </c>
      <c r="N63" s="229">
        <f>D62*H63</f>
        <v>0</v>
      </c>
      <c r="O63" s="229">
        <f>D62*I63</f>
        <v>0</v>
      </c>
      <c r="P63" s="208">
        <f t="shared" si="5"/>
        <v>0</v>
      </c>
      <c r="Q63" s="184"/>
      <c r="R63" s="185" t="s">
        <v>198</v>
      </c>
      <c r="S63" s="176">
        <f t="shared" si="9"/>
        <v>0</v>
      </c>
    </row>
    <row r="64" spans="2:19">
      <c r="B64" s="357"/>
      <c r="C64" s="367">
        <v>28</v>
      </c>
      <c r="D64" s="367">
        <v>1</v>
      </c>
      <c r="E64" s="187">
        <v>0.26</v>
      </c>
      <c r="F64" s="384">
        <f t="shared" si="10"/>
        <v>5.1999999999999998E-2</v>
      </c>
      <c r="G64" s="385"/>
      <c r="H64" s="178"/>
      <c r="I64" s="178"/>
      <c r="J64" s="188">
        <f t="shared" si="1"/>
        <v>0</v>
      </c>
      <c r="K64" s="232">
        <f t="shared" si="2"/>
        <v>0</v>
      </c>
      <c r="L64" s="232">
        <f t="shared" si="3"/>
        <v>0</v>
      </c>
      <c r="M64" s="190">
        <f t="shared" si="4"/>
        <v>0</v>
      </c>
      <c r="N64" s="234">
        <f>D64*H64</f>
        <v>0</v>
      </c>
      <c r="O64" s="234">
        <f>D64*I64</f>
        <v>0</v>
      </c>
      <c r="P64" s="192">
        <f t="shared" si="5"/>
        <v>0</v>
      </c>
      <c r="Q64" s="184" t="s">
        <v>198</v>
      </c>
      <c r="R64" s="185"/>
      <c r="S64" s="176">
        <f t="shared" si="9"/>
        <v>0</v>
      </c>
    </row>
    <row r="65" spans="2:23" ht="13.5" thickBot="1">
      <c r="B65" s="358"/>
      <c r="C65" s="372"/>
      <c r="D65" s="372"/>
      <c r="E65" s="237">
        <v>0.39</v>
      </c>
      <c r="F65" s="386">
        <f t="shared" si="10"/>
        <v>7.8E-2</v>
      </c>
      <c r="G65" s="387"/>
      <c r="H65" s="213"/>
      <c r="I65" s="213"/>
      <c r="J65" s="238">
        <f t="shared" si="1"/>
        <v>0</v>
      </c>
      <c r="K65" s="239">
        <f t="shared" si="2"/>
        <v>0</v>
      </c>
      <c r="L65" s="239">
        <f t="shared" si="3"/>
        <v>0</v>
      </c>
      <c r="M65" s="240">
        <f t="shared" si="4"/>
        <v>0</v>
      </c>
      <c r="N65" s="241">
        <f>D64*H65</f>
        <v>0</v>
      </c>
      <c r="O65" s="241">
        <f>D64*I65</f>
        <v>0</v>
      </c>
      <c r="P65" s="242">
        <f t="shared" si="5"/>
        <v>0</v>
      </c>
      <c r="Q65" s="166"/>
      <c r="R65" s="167" t="s">
        <v>198</v>
      </c>
      <c r="S65" s="176">
        <f t="shared" si="9"/>
        <v>0</v>
      </c>
    </row>
    <row r="66" spans="2:23">
      <c r="B66" s="346" t="s">
        <v>199</v>
      </c>
      <c r="C66" s="353">
        <v>28</v>
      </c>
      <c r="D66" s="353">
        <v>1</v>
      </c>
      <c r="E66" s="243">
        <v>0.42</v>
      </c>
      <c r="F66" s="390">
        <f t="shared" si="10"/>
        <v>8.4000000000000005E-2</v>
      </c>
      <c r="G66" s="391"/>
      <c r="H66" s="170"/>
      <c r="I66" s="170"/>
      <c r="J66" s="244">
        <f t="shared" si="1"/>
        <v>0</v>
      </c>
      <c r="K66" s="222">
        <f t="shared" si="2"/>
        <v>0</v>
      </c>
      <c r="L66" s="222">
        <f t="shared" si="3"/>
        <v>0</v>
      </c>
      <c r="M66" s="245">
        <f t="shared" si="4"/>
        <v>0</v>
      </c>
      <c r="N66" s="224">
        <f>D66*H66</f>
        <v>0</v>
      </c>
      <c r="O66" s="224">
        <f>D66*I66</f>
        <v>0</v>
      </c>
      <c r="P66" s="246">
        <f t="shared" si="5"/>
        <v>0</v>
      </c>
      <c r="Q66" s="160" t="s">
        <v>198</v>
      </c>
      <c r="R66" s="161"/>
      <c r="S66" s="176">
        <f t="shared" si="9"/>
        <v>0</v>
      </c>
    </row>
    <row r="67" spans="2:23">
      <c r="B67" s="388"/>
      <c r="C67" s="361"/>
      <c r="D67" s="361"/>
      <c r="E67" s="177">
        <v>0.45200000000000001</v>
      </c>
      <c r="F67" s="364">
        <f t="shared" si="10"/>
        <v>9.0400000000000008E-2</v>
      </c>
      <c r="G67" s="365"/>
      <c r="H67" s="178"/>
      <c r="I67" s="178"/>
      <c r="J67" s="193">
        <f t="shared" si="1"/>
        <v>0</v>
      </c>
      <c r="K67" s="180">
        <f t="shared" si="2"/>
        <v>0</v>
      </c>
      <c r="L67" s="180">
        <f t="shared" si="3"/>
        <v>0</v>
      </c>
      <c r="M67" s="194">
        <f t="shared" si="4"/>
        <v>0</v>
      </c>
      <c r="N67" s="182">
        <f>D66*H67</f>
        <v>0</v>
      </c>
      <c r="O67" s="182">
        <f>D66*I67</f>
        <v>0</v>
      </c>
      <c r="P67" s="195">
        <f t="shared" si="5"/>
        <v>0</v>
      </c>
      <c r="Q67" s="184"/>
      <c r="R67" s="185" t="s">
        <v>198</v>
      </c>
      <c r="S67" s="176">
        <f t="shared" si="9"/>
        <v>0</v>
      </c>
    </row>
    <row r="68" spans="2:23">
      <c r="B68" s="389"/>
      <c r="C68" s="367">
        <v>36</v>
      </c>
      <c r="D68" s="367">
        <v>1.3</v>
      </c>
      <c r="E68" s="247">
        <v>0.42</v>
      </c>
      <c r="F68" s="392">
        <f t="shared" si="10"/>
        <v>8.4000000000000005E-2</v>
      </c>
      <c r="G68" s="393"/>
      <c r="H68" s="178"/>
      <c r="I68" s="178"/>
      <c r="J68" s="248">
        <f t="shared" si="1"/>
        <v>0</v>
      </c>
      <c r="K68" s="232">
        <f t="shared" si="2"/>
        <v>0</v>
      </c>
      <c r="L68" s="232">
        <f t="shared" si="3"/>
        <v>0</v>
      </c>
      <c r="M68" s="249">
        <f t="shared" si="4"/>
        <v>0</v>
      </c>
      <c r="N68" s="234">
        <f>D68*H68</f>
        <v>0</v>
      </c>
      <c r="O68" s="234">
        <f>D68*I68</f>
        <v>0</v>
      </c>
      <c r="P68" s="250">
        <f t="shared" si="5"/>
        <v>0</v>
      </c>
      <c r="Q68" s="184" t="s">
        <v>198</v>
      </c>
      <c r="R68" s="185"/>
      <c r="S68" s="176">
        <f t="shared" si="9"/>
        <v>0</v>
      </c>
    </row>
    <row r="69" spans="2:23">
      <c r="B69" s="389"/>
      <c r="C69" s="361"/>
      <c r="D69" s="361"/>
      <c r="E69" s="177">
        <v>0.45200000000000001</v>
      </c>
      <c r="F69" s="364">
        <f t="shared" si="10"/>
        <v>9.0400000000000008E-2</v>
      </c>
      <c r="G69" s="365"/>
      <c r="H69" s="178"/>
      <c r="I69" s="178"/>
      <c r="J69" s="193">
        <f t="shared" si="1"/>
        <v>0</v>
      </c>
      <c r="K69" s="180">
        <f t="shared" si="2"/>
        <v>0</v>
      </c>
      <c r="L69" s="180">
        <f t="shared" si="3"/>
        <v>0</v>
      </c>
      <c r="M69" s="194">
        <f t="shared" si="4"/>
        <v>0</v>
      </c>
      <c r="N69" s="182">
        <f>D68*H69</f>
        <v>0</v>
      </c>
      <c r="O69" s="182">
        <f>D68*I69</f>
        <v>0</v>
      </c>
      <c r="P69" s="195">
        <f t="shared" si="5"/>
        <v>0</v>
      </c>
      <c r="Q69" s="184"/>
      <c r="R69" s="185" t="s">
        <v>198</v>
      </c>
      <c r="S69" s="176">
        <f t="shared" si="9"/>
        <v>0</v>
      </c>
    </row>
    <row r="70" spans="2:23">
      <c r="B70" s="389"/>
      <c r="C70" s="367">
        <v>45</v>
      </c>
      <c r="D70" s="367">
        <v>1.6</v>
      </c>
      <c r="E70" s="247">
        <v>0.42</v>
      </c>
      <c r="F70" s="392">
        <f t="shared" si="10"/>
        <v>8.4000000000000005E-2</v>
      </c>
      <c r="G70" s="393"/>
      <c r="H70" s="178"/>
      <c r="I70" s="178"/>
      <c r="J70" s="248">
        <f t="shared" si="1"/>
        <v>0</v>
      </c>
      <c r="K70" s="232">
        <f t="shared" si="2"/>
        <v>0</v>
      </c>
      <c r="L70" s="232">
        <f t="shared" si="3"/>
        <v>0</v>
      </c>
      <c r="M70" s="249">
        <f t="shared" si="4"/>
        <v>0</v>
      </c>
      <c r="N70" s="234">
        <f>D70*H70</f>
        <v>0</v>
      </c>
      <c r="O70" s="234">
        <f>D70*I70</f>
        <v>0</v>
      </c>
      <c r="P70" s="250">
        <f t="shared" si="5"/>
        <v>0</v>
      </c>
      <c r="Q70" s="184" t="s">
        <v>198</v>
      </c>
      <c r="R70" s="185"/>
      <c r="S70" s="176">
        <f t="shared" si="9"/>
        <v>0</v>
      </c>
    </row>
    <row r="71" spans="2:23">
      <c r="B71" s="389"/>
      <c r="C71" s="361"/>
      <c r="D71" s="361"/>
      <c r="E71" s="177">
        <v>0.56200000000000006</v>
      </c>
      <c r="F71" s="364">
        <f t="shared" si="10"/>
        <v>0.1124</v>
      </c>
      <c r="G71" s="365"/>
      <c r="H71" s="178"/>
      <c r="I71" s="178"/>
      <c r="J71" s="193">
        <f t="shared" si="1"/>
        <v>0</v>
      </c>
      <c r="K71" s="180">
        <f t="shared" si="2"/>
        <v>0</v>
      </c>
      <c r="L71" s="180">
        <f t="shared" si="3"/>
        <v>0</v>
      </c>
      <c r="M71" s="194">
        <f t="shared" si="4"/>
        <v>0</v>
      </c>
      <c r="N71" s="182">
        <f>D70*H71</f>
        <v>0</v>
      </c>
      <c r="O71" s="182">
        <f>D70*I71</f>
        <v>0</v>
      </c>
      <c r="P71" s="195">
        <f t="shared" si="5"/>
        <v>0</v>
      </c>
      <c r="Q71" s="184"/>
      <c r="R71" s="185" t="s">
        <v>198</v>
      </c>
      <c r="S71" s="176">
        <f t="shared" si="9"/>
        <v>0</v>
      </c>
    </row>
    <row r="72" spans="2:23">
      <c r="B72" s="389"/>
      <c r="C72" s="367">
        <v>56</v>
      </c>
      <c r="D72" s="367">
        <v>2</v>
      </c>
      <c r="E72" s="247">
        <v>0.48</v>
      </c>
      <c r="F72" s="392">
        <f t="shared" si="10"/>
        <v>9.6000000000000002E-2</v>
      </c>
      <c r="G72" s="393"/>
      <c r="H72" s="178"/>
      <c r="I72" s="178"/>
      <c r="J72" s="248">
        <f t="shared" si="1"/>
        <v>0</v>
      </c>
      <c r="K72" s="232">
        <f t="shared" si="2"/>
        <v>0</v>
      </c>
      <c r="L72" s="232">
        <f t="shared" si="3"/>
        <v>0</v>
      </c>
      <c r="M72" s="249">
        <f t="shared" si="4"/>
        <v>0</v>
      </c>
      <c r="N72" s="234">
        <f>D72*H72</f>
        <v>0</v>
      </c>
      <c r="O72" s="234">
        <f>D72*I72</f>
        <v>0</v>
      </c>
      <c r="P72" s="250">
        <f t="shared" si="5"/>
        <v>0</v>
      </c>
      <c r="Q72" s="184" t="s">
        <v>198</v>
      </c>
      <c r="R72" s="185"/>
      <c r="S72" s="176">
        <f t="shared" si="9"/>
        <v>0</v>
      </c>
    </row>
    <row r="73" spans="2:23">
      <c r="B73" s="389"/>
      <c r="C73" s="361"/>
      <c r="D73" s="361"/>
      <c r="E73" s="177">
        <v>0.68200000000000005</v>
      </c>
      <c r="F73" s="364">
        <f t="shared" si="10"/>
        <v>0.13639999999999999</v>
      </c>
      <c r="G73" s="365"/>
      <c r="H73" s="178"/>
      <c r="I73" s="178"/>
      <c r="J73" s="193">
        <f t="shared" si="1"/>
        <v>0</v>
      </c>
      <c r="K73" s="180">
        <f t="shared" si="2"/>
        <v>0</v>
      </c>
      <c r="L73" s="180">
        <f t="shared" si="3"/>
        <v>0</v>
      </c>
      <c r="M73" s="194">
        <f t="shared" si="4"/>
        <v>0</v>
      </c>
      <c r="N73" s="182">
        <f>D72*H73</f>
        <v>0</v>
      </c>
      <c r="O73" s="182">
        <f>D72*I73</f>
        <v>0</v>
      </c>
      <c r="P73" s="195">
        <f t="shared" si="5"/>
        <v>0</v>
      </c>
      <c r="Q73" s="184"/>
      <c r="R73" s="185" t="s">
        <v>198</v>
      </c>
      <c r="S73" s="176">
        <f t="shared" si="9"/>
        <v>0</v>
      </c>
    </row>
    <row r="74" spans="2:23">
      <c r="B74" s="389"/>
      <c r="C74" s="367">
        <v>71</v>
      </c>
      <c r="D74" s="367">
        <v>2.5</v>
      </c>
      <c r="E74" s="247">
        <v>0.74</v>
      </c>
      <c r="F74" s="392">
        <f t="shared" si="10"/>
        <v>0.14799999999999999</v>
      </c>
      <c r="G74" s="393"/>
      <c r="H74" s="178"/>
      <c r="I74" s="178"/>
      <c r="J74" s="248">
        <f t="shared" si="1"/>
        <v>0</v>
      </c>
      <c r="K74" s="232">
        <f t="shared" si="2"/>
        <v>0</v>
      </c>
      <c r="L74" s="232">
        <f t="shared" si="3"/>
        <v>0</v>
      </c>
      <c r="M74" s="249">
        <f t="shared" si="4"/>
        <v>0</v>
      </c>
      <c r="N74" s="234">
        <f>D74*H74</f>
        <v>0</v>
      </c>
      <c r="O74" s="234">
        <f>D74*I74</f>
        <v>0</v>
      </c>
      <c r="P74" s="250">
        <f t="shared" si="5"/>
        <v>0</v>
      </c>
      <c r="Q74" s="184" t="s">
        <v>198</v>
      </c>
      <c r="R74" s="185"/>
      <c r="S74" s="176">
        <f t="shared" si="9"/>
        <v>0</v>
      </c>
    </row>
    <row r="75" spans="2:23">
      <c r="B75" s="389"/>
      <c r="C75" s="361"/>
      <c r="D75" s="361"/>
      <c r="E75" s="177">
        <v>0.74199999999999999</v>
      </c>
      <c r="F75" s="364">
        <f t="shared" si="10"/>
        <v>0.1484</v>
      </c>
      <c r="G75" s="365"/>
      <c r="H75" s="178"/>
      <c r="I75" s="178"/>
      <c r="J75" s="193">
        <f t="shared" si="1"/>
        <v>0</v>
      </c>
      <c r="K75" s="180">
        <f t="shared" si="2"/>
        <v>0</v>
      </c>
      <c r="L75" s="180">
        <f t="shared" si="3"/>
        <v>0</v>
      </c>
      <c r="M75" s="194">
        <f t="shared" si="4"/>
        <v>0</v>
      </c>
      <c r="N75" s="182">
        <f>D74*H75</f>
        <v>0</v>
      </c>
      <c r="O75" s="182">
        <f>D74*I75</f>
        <v>0</v>
      </c>
      <c r="P75" s="195">
        <f t="shared" si="5"/>
        <v>0</v>
      </c>
      <c r="Q75" s="184"/>
      <c r="R75" s="185" t="s">
        <v>198</v>
      </c>
      <c r="S75" s="176">
        <f t="shared" si="9"/>
        <v>0</v>
      </c>
    </row>
    <row r="76" spans="2:23">
      <c r="B76" s="389"/>
      <c r="C76" s="367">
        <v>80</v>
      </c>
      <c r="D76" s="367">
        <v>3</v>
      </c>
      <c r="E76" s="247">
        <v>0.74</v>
      </c>
      <c r="F76" s="392">
        <f t="shared" si="10"/>
        <v>0.14799999999999999</v>
      </c>
      <c r="G76" s="393"/>
      <c r="H76" s="178"/>
      <c r="I76" s="178"/>
      <c r="J76" s="248">
        <f t="shared" si="1"/>
        <v>0</v>
      </c>
      <c r="K76" s="232">
        <f t="shared" si="2"/>
        <v>0</v>
      </c>
      <c r="L76" s="232">
        <f t="shared" si="3"/>
        <v>0</v>
      </c>
      <c r="M76" s="249">
        <f t="shared" si="4"/>
        <v>0</v>
      </c>
      <c r="N76" s="234">
        <f>D76*H76</f>
        <v>0</v>
      </c>
      <c r="O76" s="234">
        <f>D76*I76</f>
        <v>0</v>
      </c>
      <c r="P76" s="250">
        <f t="shared" si="5"/>
        <v>0</v>
      </c>
      <c r="Q76" s="184" t="s">
        <v>198</v>
      </c>
      <c r="R76" s="185"/>
      <c r="S76" s="176">
        <f t="shared" si="9"/>
        <v>0</v>
      </c>
    </row>
    <row r="77" spans="2:23" ht="13.5" thickBot="1">
      <c r="B77" s="347"/>
      <c r="C77" s="372"/>
      <c r="D77" s="372"/>
      <c r="E77" s="219">
        <v>0.74199999999999999</v>
      </c>
      <c r="F77" s="373">
        <f t="shared" si="10"/>
        <v>0.1484</v>
      </c>
      <c r="G77" s="374"/>
      <c r="H77" s="213"/>
      <c r="I77" s="213"/>
      <c r="J77" s="214">
        <f t="shared" si="1"/>
        <v>0</v>
      </c>
      <c r="K77" s="215">
        <f t="shared" si="2"/>
        <v>0</v>
      </c>
      <c r="L77" s="215">
        <f t="shared" si="3"/>
        <v>0</v>
      </c>
      <c r="M77" s="216">
        <f t="shared" si="4"/>
        <v>0</v>
      </c>
      <c r="N77" s="217">
        <f>D76*H77</f>
        <v>0</v>
      </c>
      <c r="O77" s="217">
        <f>D76*I77</f>
        <v>0</v>
      </c>
      <c r="P77" s="218">
        <f t="shared" si="5"/>
        <v>0</v>
      </c>
      <c r="Q77" s="166"/>
      <c r="R77" s="167" t="s">
        <v>198</v>
      </c>
      <c r="S77" s="176">
        <f t="shared" si="9"/>
        <v>0</v>
      </c>
    </row>
    <row r="78" spans="2:23" ht="13.5" customHeight="1">
      <c r="B78" s="377" t="s">
        <v>249</v>
      </c>
      <c r="C78" s="353">
        <v>36</v>
      </c>
      <c r="D78" s="353">
        <v>1.3</v>
      </c>
      <c r="E78" s="220">
        <v>0.35</v>
      </c>
      <c r="F78" s="382">
        <f t="shared" si="10"/>
        <v>7.0000000000000007E-2</v>
      </c>
      <c r="G78" s="383"/>
      <c r="H78" s="170"/>
      <c r="I78" s="170"/>
      <c r="J78" s="221">
        <f t="shared" si="1"/>
        <v>0</v>
      </c>
      <c r="K78" s="222">
        <f t="shared" ref="K78:K137" si="11">F78*H78</f>
        <v>0</v>
      </c>
      <c r="L78" s="222">
        <f t="shared" ref="L78:L137" si="12">F78*I78</f>
        <v>0</v>
      </c>
      <c r="M78" s="223">
        <f t="shared" si="4"/>
        <v>0</v>
      </c>
      <c r="N78" s="224">
        <f>D78*H78</f>
        <v>0</v>
      </c>
      <c r="O78" s="224">
        <f>D78*I78</f>
        <v>0</v>
      </c>
      <c r="P78" s="225">
        <f t="shared" si="5"/>
        <v>0</v>
      </c>
      <c r="Q78" s="160" t="s">
        <v>198</v>
      </c>
      <c r="R78" s="161"/>
      <c r="S78" s="176">
        <f t="shared" si="9"/>
        <v>0</v>
      </c>
      <c r="W78" s="251"/>
    </row>
    <row r="79" spans="2:23">
      <c r="B79" s="378"/>
      <c r="C79" s="361"/>
      <c r="D79" s="361"/>
      <c r="E79" s="226">
        <v>0.57199999999999995</v>
      </c>
      <c r="F79" s="375">
        <f t="shared" si="10"/>
        <v>0.11439999999999999</v>
      </c>
      <c r="G79" s="376"/>
      <c r="H79" s="178"/>
      <c r="I79" s="178"/>
      <c r="J79" s="227">
        <f t="shared" si="1"/>
        <v>0</v>
      </c>
      <c r="K79" s="228">
        <f>F79*H79</f>
        <v>0</v>
      </c>
      <c r="L79" s="228">
        <f t="shared" si="12"/>
        <v>0</v>
      </c>
      <c r="M79" s="207">
        <f t="shared" si="4"/>
        <v>0</v>
      </c>
      <c r="N79" s="229">
        <f>D78*H79</f>
        <v>0</v>
      </c>
      <c r="O79" s="229">
        <f>D78*I79</f>
        <v>0</v>
      </c>
      <c r="P79" s="208">
        <f t="shared" si="5"/>
        <v>0</v>
      </c>
      <c r="Q79" s="184"/>
      <c r="R79" s="185" t="s">
        <v>198</v>
      </c>
      <c r="S79" s="176">
        <f t="shared" si="9"/>
        <v>0</v>
      </c>
      <c r="W79" s="251"/>
    </row>
    <row r="80" spans="2:23">
      <c r="B80" s="378"/>
      <c r="C80" s="367">
        <v>45</v>
      </c>
      <c r="D80" s="367">
        <v>1.6</v>
      </c>
      <c r="E80" s="230">
        <v>0.39</v>
      </c>
      <c r="F80" s="380">
        <f t="shared" si="10"/>
        <v>7.8E-2</v>
      </c>
      <c r="G80" s="381"/>
      <c r="H80" s="178"/>
      <c r="I80" s="178"/>
      <c r="J80" s="231">
        <f t="shared" si="1"/>
        <v>0</v>
      </c>
      <c r="K80" s="232">
        <f t="shared" si="11"/>
        <v>0</v>
      </c>
      <c r="L80" s="232">
        <f t="shared" si="12"/>
        <v>0</v>
      </c>
      <c r="M80" s="233">
        <f t="shared" si="4"/>
        <v>0</v>
      </c>
      <c r="N80" s="234">
        <f>D80*H80</f>
        <v>0</v>
      </c>
      <c r="O80" s="234">
        <f>D80*I80</f>
        <v>0</v>
      </c>
      <c r="P80" s="235">
        <f t="shared" si="5"/>
        <v>0</v>
      </c>
      <c r="Q80" s="184" t="s">
        <v>198</v>
      </c>
      <c r="R80" s="185"/>
      <c r="S80" s="176">
        <f t="shared" si="9"/>
        <v>0</v>
      </c>
      <c r="T80" s="149">
        <v>0.46</v>
      </c>
      <c r="W80" s="251"/>
    </row>
    <row r="81" spans="2:23">
      <c r="B81" s="378"/>
      <c r="C81" s="361"/>
      <c r="D81" s="361"/>
      <c r="E81" s="236">
        <v>0.57199999999999995</v>
      </c>
      <c r="F81" s="375">
        <f t="shared" si="10"/>
        <v>0.11439999999999999</v>
      </c>
      <c r="G81" s="376"/>
      <c r="H81" s="178"/>
      <c r="I81" s="178"/>
      <c r="J81" s="206">
        <f t="shared" si="1"/>
        <v>0</v>
      </c>
      <c r="K81" s="228">
        <f t="shared" si="11"/>
        <v>0</v>
      </c>
      <c r="L81" s="228">
        <f t="shared" si="12"/>
        <v>0</v>
      </c>
      <c r="M81" s="207">
        <f t="shared" si="4"/>
        <v>0</v>
      </c>
      <c r="N81" s="229">
        <f>D80*H81</f>
        <v>0</v>
      </c>
      <c r="O81" s="229">
        <f>D80*I81</f>
        <v>0</v>
      </c>
      <c r="P81" s="208">
        <f t="shared" si="5"/>
        <v>0</v>
      </c>
      <c r="Q81" s="184"/>
      <c r="R81" s="185" t="s">
        <v>198</v>
      </c>
      <c r="S81" s="176">
        <f t="shared" si="9"/>
        <v>0</v>
      </c>
      <c r="T81" s="149">
        <v>200</v>
      </c>
      <c r="W81" s="251"/>
    </row>
    <row r="82" spans="2:23">
      <c r="B82" s="378"/>
      <c r="C82" s="367">
        <v>56</v>
      </c>
      <c r="D82" s="367">
        <v>2</v>
      </c>
      <c r="E82" s="187">
        <v>0.39</v>
      </c>
      <c r="F82" s="384">
        <f t="shared" si="10"/>
        <v>7.8E-2</v>
      </c>
      <c r="G82" s="385"/>
      <c r="H82" s="178"/>
      <c r="I82" s="178"/>
      <c r="J82" s="188">
        <f t="shared" si="1"/>
        <v>0</v>
      </c>
      <c r="K82" s="232">
        <f t="shared" si="11"/>
        <v>0</v>
      </c>
      <c r="L82" s="232">
        <f t="shared" si="12"/>
        <v>0</v>
      </c>
      <c r="M82" s="190">
        <f t="shared" si="4"/>
        <v>0</v>
      </c>
      <c r="N82" s="234">
        <f>D82*H82</f>
        <v>0</v>
      </c>
      <c r="O82" s="234">
        <f>D82*I82</f>
        <v>0</v>
      </c>
      <c r="P82" s="192">
        <f t="shared" si="5"/>
        <v>0</v>
      </c>
      <c r="Q82" s="184" t="s">
        <v>198</v>
      </c>
      <c r="R82" s="185"/>
      <c r="S82" s="176">
        <f t="shared" si="9"/>
        <v>0</v>
      </c>
      <c r="T82" s="149">
        <f>T80*T81/1000</f>
        <v>9.1999999999999998E-2</v>
      </c>
      <c r="W82" s="251"/>
    </row>
    <row r="83" spans="2:23">
      <c r="B83" s="378"/>
      <c r="C83" s="370"/>
      <c r="D83" s="370"/>
      <c r="E83" s="252">
        <v>0.63200000000000001</v>
      </c>
      <c r="F83" s="375">
        <f t="shared" si="10"/>
        <v>0.12640000000000001</v>
      </c>
      <c r="G83" s="376"/>
      <c r="H83" s="253"/>
      <c r="I83" s="253"/>
      <c r="J83" s="254">
        <f t="shared" si="1"/>
        <v>0</v>
      </c>
      <c r="K83" s="255">
        <f t="shared" si="11"/>
        <v>0</v>
      </c>
      <c r="L83" s="255">
        <f t="shared" si="12"/>
        <v>0</v>
      </c>
      <c r="M83" s="256">
        <f t="shared" si="4"/>
        <v>0</v>
      </c>
      <c r="N83" s="257">
        <f>D82*H83</f>
        <v>0</v>
      </c>
      <c r="O83" s="257">
        <f>D82*I83</f>
        <v>0</v>
      </c>
      <c r="P83" s="258">
        <f t="shared" si="5"/>
        <v>0</v>
      </c>
      <c r="Q83" s="259"/>
      <c r="R83" s="260" t="s">
        <v>198</v>
      </c>
      <c r="S83" s="176">
        <f t="shared" si="9"/>
        <v>0</v>
      </c>
      <c r="W83" s="251"/>
    </row>
    <row r="84" spans="2:23" ht="13.5" customHeight="1">
      <c r="B84" s="378"/>
      <c r="C84" s="367">
        <v>71</v>
      </c>
      <c r="D84" s="367">
        <v>2.5</v>
      </c>
      <c r="E84" s="230">
        <v>0.47</v>
      </c>
      <c r="F84" s="380">
        <f t="shared" si="10"/>
        <v>9.4E-2</v>
      </c>
      <c r="G84" s="381"/>
      <c r="H84" s="178"/>
      <c r="I84" s="178"/>
      <c r="J84" s="231">
        <f t="shared" si="1"/>
        <v>0</v>
      </c>
      <c r="K84" s="232">
        <f t="shared" si="11"/>
        <v>0</v>
      </c>
      <c r="L84" s="232">
        <f t="shared" si="12"/>
        <v>0</v>
      </c>
      <c r="M84" s="233">
        <f t="shared" si="4"/>
        <v>0</v>
      </c>
      <c r="N84" s="234">
        <f>D84*H84</f>
        <v>0</v>
      </c>
      <c r="O84" s="234">
        <f>D84*I84</f>
        <v>0</v>
      </c>
      <c r="P84" s="235">
        <f t="shared" si="5"/>
        <v>0</v>
      </c>
      <c r="Q84" s="184" t="s">
        <v>198</v>
      </c>
      <c r="R84" s="185"/>
      <c r="S84" s="176">
        <f t="shared" si="9"/>
        <v>0</v>
      </c>
      <c r="W84" s="251"/>
    </row>
    <row r="85" spans="2:23">
      <c r="B85" s="378"/>
      <c r="C85" s="361"/>
      <c r="D85" s="361"/>
      <c r="E85" s="226">
        <v>0.91200000000000003</v>
      </c>
      <c r="F85" s="375">
        <f t="shared" si="10"/>
        <v>0.18240000000000001</v>
      </c>
      <c r="G85" s="376"/>
      <c r="H85" s="178"/>
      <c r="I85" s="178"/>
      <c r="J85" s="227">
        <f t="shared" si="1"/>
        <v>0</v>
      </c>
      <c r="K85" s="228">
        <f t="shared" si="11"/>
        <v>0</v>
      </c>
      <c r="L85" s="228">
        <f t="shared" si="12"/>
        <v>0</v>
      </c>
      <c r="M85" s="207">
        <f t="shared" si="4"/>
        <v>0</v>
      </c>
      <c r="N85" s="229">
        <f>D84*H85</f>
        <v>0</v>
      </c>
      <c r="O85" s="229">
        <f>D84*I85</f>
        <v>0</v>
      </c>
      <c r="P85" s="208">
        <f t="shared" si="5"/>
        <v>0</v>
      </c>
      <c r="Q85" s="184"/>
      <c r="R85" s="185" t="s">
        <v>198</v>
      </c>
      <c r="S85" s="176">
        <f t="shared" si="9"/>
        <v>0</v>
      </c>
      <c r="W85" s="251"/>
    </row>
    <row r="86" spans="2:23">
      <c r="B86" s="378"/>
      <c r="C86" s="367">
        <v>80</v>
      </c>
      <c r="D86" s="367">
        <v>3</v>
      </c>
      <c r="E86" s="230">
        <v>0.52</v>
      </c>
      <c r="F86" s="380">
        <f t="shared" si="10"/>
        <v>0.104</v>
      </c>
      <c r="G86" s="381"/>
      <c r="H86" s="178"/>
      <c r="I86" s="178"/>
      <c r="J86" s="231">
        <f t="shared" si="1"/>
        <v>0</v>
      </c>
      <c r="K86" s="232">
        <f t="shared" si="11"/>
        <v>0</v>
      </c>
      <c r="L86" s="232">
        <f t="shared" si="12"/>
        <v>0</v>
      </c>
      <c r="M86" s="233">
        <f t="shared" si="4"/>
        <v>0</v>
      </c>
      <c r="N86" s="234">
        <f>D86*H86</f>
        <v>0</v>
      </c>
      <c r="O86" s="234">
        <f>D86*I86</f>
        <v>0</v>
      </c>
      <c r="P86" s="235">
        <f t="shared" si="5"/>
        <v>0</v>
      </c>
      <c r="Q86" s="184" t="s">
        <v>198</v>
      </c>
      <c r="R86" s="185"/>
      <c r="S86" s="176">
        <f t="shared" si="9"/>
        <v>0</v>
      </c>
      <c r="W86" s="251"/>
    </row>
    <row r="87" spans="2:23">
      <c r="B87" s="378"/>
      <c r="C87" s="361"/>
      <c r="D87" s="361"/>
      <c r="E87" s="236">
        <v>0.91200000000000003</v>
      </c>
      <c r="F87" s="375">
        <f t="shared" si="10"/>
        <v>0.18240000000000001</v>
      </c>
      <c r="G87" s="376"/>
      <c r="H87" s="178"/>
      <c r="I87" s="178"/>
      <c r="J87" s="206">
        <f t="shared" si="1"/>
        <v>0</v>
      </c>
      <c r="K87" s="228">
        <f t="shared" si="11"/>
        <v>0</v>
      </c>
      <c r="L87" s="228">
        <f t="shared" si="12"/>
        <v>0</v>
      </c>
      <c r="M87" s="207">
        <f t="shared" si="4"/>
        <v>0</v>
      </c>
      <c r="N87" s="229">
        <f>D86*H87</f>
        <v>0</v>
      </c>
      <c r="O87" s="229">
        <f>D86*I87</f>
        <v>0</v>
      </c>
      <c r="P87" s="208">
        <f t="shared" si="5"/>
        <v>0</v>
      </c>
      <c r="Q87" s="184"/>
      <c r="R87" s="185" t="s">
        <v>198</v>
      </c>
      <c r="S87" s="176">
        <f t="shared" si="9"/>
        <v>0</v>
      </c>
      <c r="W87" s="251"/>
    </row>
    <row r="88" spans="2:23">
      <c r="B88" s="378"/>
      <c r="C88" s="367">
        <v>90</v>
      </c>
      <c r="D88" s="367">
        <v>3.2</v>
      </c>
      <c r="E88" s="187">
        <v>0.52</v>
      </c>
      <c r="F88" s="384">
        <f t="shared" si="10"/>
        <v>0.104</v>
      </c>
      <c r="G88" s="385"/>
      <c r="H88" s="178"/>
      <c r="I88" s="178"/>
      <c r="J88" s="188">
        <f t="shared" si="1"/>
        <v>0</v>
      </c>
      <c r="K88" s="232">
        <f t="shared" si="11"/>
        <v>0</v>
      </c>
      <c r="L88" s="232">
        <f t="shared" si="12"/>
        <v>0</v>
      </c>
      <c r="M88" s="190">
        <f t="shared" si="4"/>
        <v>0</v>
      </c>
      <c r="N88" s="234">
        <f>D88*H88</f>
        <v>0</v>
      </c>
      <c r="O88" s="234">
        <f>D88*I88</f>
        <v>0</v>
      </c>
      <c r="P88" s="192">
        <f t="shared" si="5"/>
        <v>0</v>
      </c>
      <c r="Q88" s="184" t="s">
        <v>198</v>
      </c>
      <c r="R88" s="185"/>
      <c r="S88" s="176">
        <f t="shared" si="9"/>
        <v>0</v>
      </c>
      <c r="W88" s="251"/>
    </row>
    <row r="89" spans="2:23">
      <c r="B89" s="378"/>
      <c r="C89" s="361"/>
      <c r="D89" s="361"/>
      <c r="E89" s="236">
        <v>0.91200000000000003</v>
      </c>
      <c r="F89" s="375">
        <f t="shared" si="10"/>
        <v>0.18240000000000001</v>
      </c>
      <c r="G89" s="376"/>
      <c r="H89" s="261"/>
      <c r="I89" s="261"/>
      <c r="J89" s="206">
        <f t="shared" si="1"/>
        <v>0</v>
      </c>
      <c r="K89" s="228">
        <f t="shared" si="11"/>
        <v>0</v>
      </c>
      <c r="L89" s="228">
        <f t="shared" si="12"/>
        <v>0</v>
      </c>
      <c r="M89" s="207">
        <f t="shared" si="4"/>
        <v>0</v>
      </c>
      <c r="N89" s="229">
        <f>D88*H89</f>
        <v>0</v>
      </c>
      <c r="O89" s="229">
        <f>D88*I89</f>
        <v>0</v>
      </c>
      <c r="P89" s="208">
        <f t="shared" si="5"/>
        <v>0</v>
      </c>
      <c r="Q89" s="184"/>
      <c r="R89" s="185" t="s">
        <v>198</v>
      </c>
      <c r="S89" s="176">
        <f t="shared" si="9"/>
        <v>0</v>
      </c>
      <c r="W89" s="251"/>
    </row>
    <row r="90" spans="2:23" ht="13.5" customHeight="1">
      <c r="B90" s="378"/>
      <c r="C90" s="370">
        <v>112</v>
      </c>
      <c r="D90" s="370">
        <v>4</v>
      </c>
      <c r="E90" s="262">
        <v>0.73</v>
      </c>
      <c r="F90" s="380">
        <f t="shared" si="10"/>
        <v>0.14599999999999999</v>
      </c>
      <c r="G90" s="381"/>
      <c r="H90" s="198"/>
      <c r="I90" s="198"/>
      <c r="J90" s="263">
        <f t="shared" si="1"/>
        <v>0</v>
      </c>
      <c r="K90" s="264">
        <f t="shared" si="11"/>
        <v>0</v>
      </c>
      <c r="L90" s="264">
        <f t="shared" si="12"/>
        <v>0</v>
      </c>
      <c r="M90" s="265">
        <f t="shared" si="4"/>
        <v>0</v>
      </c>
      <c r="N90" s="266">
        <f>D90*H90</f>
        <v>0</v>
      </c>
      <c r="O90" s="266">
        <f>D90*I90</f>
        <v>0</v>
      </c>
      <c r="P90" s="267">
        <f t="shared" si="5"/>
        <v>0</v>
      </c>
      <c r="Q90" s="204" t="s">
        <v>198</v>
      </c>
      <c r="R90" s="205"/>
      <c r="S90" s="209"/>
      <c r="W90" s="251"/>
    </row>
    <row r="91" spans="2:23">
      <c r="B91" s="378"/>
      <c r="C91" s="361"/>
      <c r="D91" s="361"/>
      <c r="E91" s="226">
        <v>1.3</v>
      </c>
      <c r="F91" s="375">
        <f t="shared" si="10"/>
        <v>0.26</v>
      </c>
      <c r="G91" s="376"/>
      <c r="H91" s="178"/>
      <c r="I91" s="178"/>
      <c r="J91" s="227">
        <f t="shared" si="1"/>
        <v>0</v>
      </c>
      <c r="K91" s="228">
        <f t="shared" si="11"/>
        <v>0</v>
      </c>
      <c r="L91" s="228">
        <f t="shared" si="12"/>
        <v>0</v>
      </c>
      <c r="M91" s="207">
        <f t="shared" si="4"/>
        <v>0</v>
      </c>
      <c r="N91" s="229">
        <f>D90*H91</f>
        <v>0</v>
      </c>
      <c r="O91" s="229">
        <f>D90*I91</f>
        <v>0</v>
      </c>
      <c r="P91" s="208">
        <f t="shared" si="5"/>
        <v>0</v>
      </c>
      <c r="Q91" s="184"/>
      <c r="R91" s="185" t="s">
        <v>198</v>
      </c>
      <c r="S91" s="209"/>
      <c r="W91" s="251"/>
    </row>
    <row r="92" spans="2:23">
      <c r="B92" s="378"/>
      <c r="C92" s="367">
        <v>140</v>
      </c>
      <c r="D92" s="367">
        <v>5</v>
      </c>
      <c r="E92" s="230">
        <v>0.95</v>
      </c>
      <c r="F92" s="380">
        <f t="shared" si="10"/>
        <v>0.19</v>
      </c>
      <c r="G92" s="381"/>
      <c r="H92" s="178"/>
      <c r="I92" s="178"/>
      <c r="J92" s="231">
        <f t="shared" si="1"/>
        <v>0</v>
      </c>
      <c r="K92" s="232">
        <f t="shared" si="11"/>
        <v>0</v>
      </c>
      <c r="L92" s="232">
        <f t="shared" si="12"/>
        <v>0</v>
      </c>
      <c r="M92" s="233">
        <f t="shared" si="4"/>
        <v>0</v>
      </c>
      <c r="N92" s="234">
        <f>D92*H92</f>
        <v>0</v>
      </c>
      <c r="O92" s="234">
        <f>D92*I92</f>
        <v>0</v>
      </c>
      <c r="P92" s="235">
        <f t="shared" si="5"/>
        <v>0</v>
      </c>
      <c r="Q92" s="184" t="s">
        <v>198</v>
      </c>
      <c r="R92" s="185"/>
      <c r="S92" s="209"/>
      <c r="W92" s="251"/>
    </row>
    <row r="93" spans="2:23">
      <c r="B93" s="378"/>
      <c r="C93" s="361"/>
      <c r="D93" s="361"/>
      <c r="E93" s="236">
        <v>1.6</v>
      </c>
      <c r="F93" s="375">
        <f t="shared" si="10"/>
        <v>0.32</v>
      </c>
      <c r="G93" s="376"/>
      <c r="H93" s="178"/>
      <c r="I93" s="178"/>
      <c r="J93" s="206">
        <f t="shared" si="1"/>
        <v>0</v>
      </c>
      <c r="K93" s="228">
        <f t="shared" si="11"/>
        <v>0</v>
      </c>
      <c r="L93" s="228">
        <f t="shared" si="12"/>
        <v>0</v>
      </c>
      <c r="M93" s="207">
        <f t="shared" si="4"/>
        <v>0</v>
      </c>
      <c r="N93" s="229">
        <f>D92*H93</f>
        <v>0</v>
      </c>
      <c r="O93" s="229">
        <f>D92*I93</f>
        <v>0</v>
      </c>
      <c r="P93" s="208">
        <f t="shared" si="5"/>
        <v>0</v>
      </c>
      <c r="Q93" s="184"/>
      <c r="R93" s="185" t="s">
        <v>198</v>
      </c>
      <c r="S93" s="209"/>
      <c r="W93" s="251"/>
    </row>
    <row r="94" spans="2:23">
      <c r="B94" s="378"/>
      <c r="C94" s="367">
        <v>160</v>
      </c>
      <c r="D94" s="367">
        <v>6</v>
      </c>
      <c r="E94" s="187">
        <v>1.3</v>
      </c>
      <c r="F94" s="384">
        <f>(E94*200)/1000</f>
        <v>0.26</v>
      </c>
      <c r="G94" s="385"/>
      <c r="H94" s="178"/>
      <c r="I94" s="178"/>
      <c r="J94" s="188">
        <f t="shared" si="1"/>
        <v>0</v>
      </c>
      <c r="K94" s="232">
        <f t="shared" si="11"/>
        <v>0</v>
      </c>
      <c r="L94" s="232">
        <f t="shared" si="12"/>
        <v>0</v>
      </c>
      <c r="M94" s="190">
        <f t="shared" si="4"/>
        <v>0</v>
      </c>
      <c r="N94" s="234">
        <f>D94*H94</f>
        <v>0</v>
      </c>
      <c r="O94" s="234">
        <f>D94*I94</f>
        <v>0</v>
      </c>
      <c r="P94" s="192">
        <f t="shared" si="5"/>
        <v>0</v>
      </c>
      <c r="Q94" s="184" t="s">
        <v>198</v>
      </c>
      <c r="R94" s="185"/>
      <c r="S94" s="209"/>
      <c r="W94" s="251"/>
    </row>
    <row r="95" spans="2:23" ht="13.5" thickBot="1">
      <c r="B95" s="379"/>
      <c r="C95" s="372"/>
      <c r="D95" s="372"/>
      <c r="E95" s="237">
        <v>1.6</v>
      </c>
      <c r="F95" s="386">
        <f t="shared" si="10"/>
        <v>0.32</v>
      </c>
      <c r="G95" s="387"/>
      <c r="H95" s="213"/>
      <c r="I95" s="213"/>
      <c r="J95" s="238">
        <f t="shared" si="1"/>
        <v>0</v>
      </c>
      <c r="K95" s="239">
        <f t="shared" si="11"/>
        <v>0</v>
      </c>
      <c r="L95" s="239">
        <f t="shared" si="12"/>
        <v>0</v>
      </c>
      <c r="M95" s="240">
        <f t="shared" si="4"/>
        <v>0</v>
      </c>
      <c r="N95" s="241">
        <f>D94*H95</f>
        <v>0</v>
      </c>
      <c r="O95" s="241">
        <f>D94*I95</f>
        <v>0</v>
      </c>
      <c r="P95" s="242">
        <f t="shared" si="5"/>
        <v>0</v>
      </c>
      <c r="Q95" s="166"/>
      <c r="R95" s="167" t="s">
        <v>198</v>
      </c>
      <c r="S95" s="209"/>
      <c r="W95" s="251"/>
    </row>
    <row r="96" spans="2:23">
      <c r="B96" s="394" t="s">
        <v>250</v>
      </c>
      <c r="C96" s="159">
        <v>22</v>
      </c>
      <c r="D96" s="159">
        <v>0.8</v>
      </c>
      <c r="E96" s="243">
        <v>0.75</v>
      </c>
      <c r="F96" s="397">
        <f>(E96*200)/1000</f>
        <v>0.15</v>
      </c>
      <c r="G96" s="398"/>
      <c r="H96" s="170"/>
      <c r="I96" s="170"/>
      <c r="J96" s="244">
        <f t="shared" ref="J96:J137" si="13">H96+I96</f>
        <v>0</v>
      </c>
      <c r="K96" s="222">
        <f t="shared" si="11"/>
        <v>0</v>
      </c>
      <c r="L96" s="222">
        <f t="shared" si="12"/>
        <v>0</v>
      </c>
      <c r="M96" s="245">
        <f t="shared" ref="M96:M137" si="14">K96+L96</f>
        <v>0</v>
      </c>
      <c r="N96" s="224">
        <f t="shared" ref="N96:N132" si="15">D96*H96</f>
        <v>0</v>
      </c>
      <c r="O96" s="224">
        <f t="shared" ref="O96:O132" si="16">D96*I96</f>
        <v>0</v>
      </c>
      <c r="P96" s="246">
        <f t="shared" ref="P96:P132" si="17">N96+O96</f>
        <v>0</v>
      </c>
      <c r="Q96" s="160"/>
      <c r="R96" s="161"/>
      <c r="S96" s="176">
        <f t="shared" ref="S96:S102" si="18">IF(J96&gt;0,1,0)</f>
        <v>0</v>
      </c>
    </row>
    <row r="97" spans="2:19">
      <c r="B97" s="395"/>
      <c r="C97" s="186">
        <v>28</v>
      </c>
      <c r="D97" s="186">
        <v>1</v>
      </c>
      <c r="E97" s="247">
        <v>0.75</v>
      </c>
      <c r="F97" s="399">
        <f>(E97*200)/1000</f>
        <v>0.15</v>
      </c>
      <c r="G97" s="400"/>
      <c r="H97" s="178"/>
      <c r="I97" s="178"/>
      <c r="J97" s="248">
        <f t="shared" si="13"/>
        <v>0</v>
      </c>
      <c r="K97" s="232">
        <f t="shared" si="11"/>
        <v>0</v>
      </c>
      <c r="L97" s="232">
        <f t="shared" si="12"/>
        <v>0</v>
      </c>
      <c r="M97" s="249">
        <f t="shared" si="14"/>
        <v>0</v>
      </c>
      <c r="N97" s="234">
        <f t="shared" si="15"/>
        <v>0</v>
      </c>
      <c r="O97" s="234">
        <f t="shared" si="16"/>
        <v>0</v>
      </c>
      <c r="P97" s="250">
        <f t="shared" si="17"/>
        <v>0</v>
      </c>
      <c r="Q97" s="184"/>
      <c r="R97" s="185"/>
      <c r="S97" s="176">
        <f t="shared" si="18"/>
        <v>0</v>
      </c>
    </row>
    <row r="98" spans="2:19">
      <c r="B98" s="395"/>
      <c r="C98" s="186">
        <v>36</v>
      </c>
      <c r="D98" s="186">
        <v>1.3</v>
      </c>
      <c r="E98" s="247">
        <v>0.75</v>
      </c>
      <c r="F98" s="399">
        <f>(E98*200)/1000</f>
        <v>0.15</v>
      </c>
      <c r="G98" s="400"/>
      <c r="H98" s="178"/>
      <c r="I98" s="178"/>
      <c r="J98" s="248">
        <f t="shared" si="13"/>
        <v>0</v>
      </c>
      <c r="K98" s="232">
        <f t="shared" si="11"/>
        <v>0</v>
      </c>
      <c r="L98" s="232">
        <f t="shared" si="12"/>
        <v>0</v>
      </c>
      <c r="M98" s="249">
        <f t="shared" si="14"/>
        <v>0</v>
      </c>
      <c r="N98" s="234">
        <f t="shared" si="15"/>
        <v>0</v>
      </c>
      <c r="O98" s="234">
        <f t="shared" si="16"/>
        <v>0</v>
      </c>
      <c r="P98" s="250">
        <f t="shared" si="17"/>
        <v>0</v>
      </c>
      <c r="Q98" s="184"/>
      <c r="R98" s="185"/>
      <c r="S98" s="176">
        <f t="shared" si="18"/>
        <v>0</v>
      </c>
    </row>
    <row r="99" spans="2:19">
      <c r="B99" s="395"/>
      <c r="C99" s="268">
        <v>45</v>
      </c>
      <c r="D99" s="268">
        <v>1.6</v>
      </c>
      <c r="E99" s="247">
        <v>0.75</v>
      </c>
      <c r="F99" s="399">
        <f>(E99*200)/1000</f>
        <v>0.15</v>
      </c>
      <c r="G99" s="400"/>
      <c r="H99" s="178"/>
      <c r="I99" s="178"/>
      <c r="J99" s="248">
        <f t="shared" si="13"/>
        <v>0</v>
      </c>
      <c r="K99" s="232">
        <f t="shared" si="11"/>
        <v>0</v>
      </c>
      <c r="L99" s="232">
        <f t="shared" si="12"/>
        <v>0</v>
      </c>
      <c r="M99" s="249">
        <f t="shared" si="14"/>
        <v>0</v>
      </c>
      <c r="N99" s="234">
        <f t="shared" si="15"/>
        <v>0</v>
      </c>
      <c r="O99" s="234">
        <f t="shared" si="16"/>
        <v>0</v>
      </c>
      <c r="P99" s="250">
        <f t="shared" si="17"/>
        <v>0</v>
      </c>
      <c r="Q99" s="184"/>
      <c r="R99" s="185"/>
      <c r="S99" s="176">
        <f t="shared" si="18"/>
        <v>0</v>
      </c>
    </row>
    <row r="100" spans="2:19">
      <c r="B100" s="395"/>
      <c r="C100" s="196">
        <v>56</v>
      </c>
      <c r="D100" s="196">
        <v>2</v>
      </c>
      <c r="E100" s="269">
        <v>0.76</v>
      </c>
      <c r="F100" s="399">
        <f t="shared" ref="F100:F114" si="19">(E100*200)/1000</f>
        <v>0.152</v>
      </c>
      <c r="G100" s="400"/>
      <c r="H100" s="198"/>
      <c r="I100" s="198"/>
      <c r="J100" s="270">
        <f t="shared" si="13"/>
        <v>0</v>
      </c>
      <c r="K100" s="264">
        <f t="shared" si="11"/>
        <v>0</v>
      </c>
      <c r="L100" s="264">
        <f t="shared" si="12"/>
        <v>0</v>
      </c>
      <c r="M100" s="271">
        <f t="shared" si="14"/>
        <v>0</v>
      </c>
      <c r="N100" s="266">
        <f t="shared" si="15"/>
        <v>0</v>
      </c>
      <c r="O100" s="266">
        <f t="shared" si="16"/>
        <v>0</v>
      </c>
      <c r="P100" s="272">
        <f t="shared" si="17"/>
        <v>0</v>
      </c>
      <c r="Q100" s="204"/>
      <c r="R100" s="205"/>
      <c r="S100" s="176">
        <f t="shared" si="18"/>
        <v>0</v>
      </c>
    </row>
    <row r="101" spans="2:19">
      <c r="B101" s="395"/>
      <c r="C101" s="186">
        <v>71</v>
      </c>
      <c r="D101" s="186">
        <v>2.5</v>
      </c>
      <c r="E101" s="247">
        <v>1.3</v>
      </c>
      <c r="F101" s="399">
        <f t="shared" si="19"/>
        <v>0.26</v>
      </c>
      <c r="G101" s="400"/>
      <c r="H101" s="178"/>
      <c r="I101" s="178"/>
      <c r="J101" s="248">
        <f t="shared" si="13"/>
        <v>0</v>
      </c>
      <c r="K101" s="232">
        <f t="shared" si="11"/>
        <v>0</v>
      </c>
      <c r="L101" s="232">
        <f t="shared" si="12"/>
        <v>0</v>
      </c>
      <c r="M101" s="249">
        <f t="shared" si="14"/>
        <v>0</v>
      </c>
      <c r="N101" s="234">
        <f t="shared" si="15"/>
        <v>0</v>
      </c>
      <c r="O101" s="234">
        <f t="shared" si="16"/>
        <v>0</v>
      </c>
      <c r="P101" s="250">
        <f t="shared" si="17"/>
        <v>0</v>
      </c>
      <c r="Q101" s="184"/>
      <c r="R101" s="185"/>
      <c r="S101" s="176">
        <f t="shared" si="18"/>
        <v>0</v>
      </c>
    </row>
    <row r="102" spans="2:19">
      <c r="B102" s="395"/>
      <c r="C102" s="186">
        <v>90</v>
      </c>
      <c r="D102" s="186">
        <v>3.2</v>
      </c>
      <c r="E102" s="247">
        <v>1.4</v>
      </c>
      <c r="F102" s="399">
        <f t="shared" si="19"/>
        <v>0.28000000000000003</v>
      </c>
      <c r="G102" s="400"/>
      <c r="H102" s="178"/>
      <c r="I102" s="178"/>
      <c r="J102" s="248">
        <f t="shared" si="13"/>
        <v>0</v>
      </c>
      <c r="K102" s="232">
        <f t="shared" si="11"/>
        <v>0</v>
      </c>
      <c r="L102" s="232">
        <f t="shared" si="12"/>
        <v>0</v>
      </c>
      <c r="M102" s="249">
        <f t="shared" si="14"/>
        <v>0</v>
      </c>
      <c r="N102" s="234">
        <f t="shared" si="15"/>
        <v>0</v>
      </c>
      <c r="O102" s="234">
        <f t="shared" si="16"/>
        <v>0</v>
      </c>
      <c r="P102" s="250">
        <f t="shared" si="17"/>
        <v>0</v>
      </c>
      <c r="Q102" s="184"/>
      <c r="R102" s="185"/>
      <c r="S102" s="176">
        <f t="shared" si="18"/>
        <v>0</v>
      </c>
    </row>
    <row r="103" spans="2:19">
      <c r="B103" s="395"/>
      <c r="C103" s="186">
        <v>112</v>
      </c>
      <c r="D103" s="186">
        <v>4</v>
      </c>
      <c r="E103" s="247">
        <v>1.7</v>
      </c>
      <c r="F103" s="399">
        <f t="shared" si="19"/>
        <v>0.34</v>
      </c>
      <c r="G103" s="400"/>
      <c r="H103" s="178"/>
      <c r="I103" s="178"/>
      <c r="J103" s="248">
        <f t="shared" si="13"/>
        <v>0</v>
      </c>
      <c r="K103" s="232">
        <f t="shared" si="11"/>
        <v>0</v>
      </c>
      <c r="L103" s="232">
        <f t="shared" si="12"/>
        <v>0</v>
      </c>
      <c r="M103" s="249">
        <f t="shared" si="14"/>
        <v>0</v>
      </c>
      <c r="N103" s="234">
        <f t="shared" si="15"/>
        <v>0</v>
      </c>
      <c r="O103" s="234">
        <f t="shared" si="16"/>
        <v>0</v>
      </c>
      <c r="P103" s="250">
        <f t="shared" si="17"/>
        <v>0</v>
      </c>
      <c r="Q103" s="184"/>
      <c r="R103" s="185"/>
      <c r="S103" s="209"/>
    </row>
    <row r="104" spans="2:19">
      <c r="B104" s="395"/>
      <c r="C104" s="186">
        <v>140</v>
      </c>
      <c r="D104" s="186">
        <v>5</v>
      </c>
      <c r="E104" s="247">
        <v>2.1</v>
      </c>
      <c r="F104" s="399">
        <f t="shared" si="19"/>
        <v>0.42</v>
      </c>
      <c r="G104" s="400"/>
      <c r="H104" s="178"/>
      <c r="I104" s="178"/>
      <c r="J104" s="248">
        <f t="shared" si="13"/>
        <v>0</v>
      </c>
      <c r="K104" s="232">
        <f t="shared" si="11"/>
        <v>0</v>
      </c>
      <c r="L104" s="232">
        <f t="shared" si="12"/>
        <v>0</v>
      </c>
      <c r="M104" s="249">
        <f t="shared" si="14"/>
        <v>0</v>
      </c>
      <c r="N104" s="234">
        <f t="shared" si="15"/>
        <v>0</v>
      </c>
      <c r="O104" s="234">
        <f t="shared" si="16"/>
        <v>0</v>
      </c>
      <c r="P104" s="250">
        <f t="shared" si="17"/>
        <v>0</v>
      </c>
      <c r="Q104" s="184"/>
      <c r="R104" s="185"/>
      <c r="S104" s="209"/>
    </row>
    <row r="105" spans="2:19" ht="13.5" thickBot="1">
      <c r="B105" s="396"/>
      <c r="C105" s="163">
        <v>160</v>
      </c>
      <c r="D105" s="163">
        <v>6</v>
      </c>
      <c r="E105" s="273">
        <v>2.2000000000000002</v>
      </c>
      <c r="F105" s="401">
        <f t="shared" si="19"/>
        <v>0.44000000000000006</v>
      </c>
      <c r="G105" s="402"/>
      <c r="H105" s="213"/>
      <c r="I105" s="213"/>
      <c r="J105" s="274">
        <f t="shared" si="13"/>
        <v>0</v>
      </c>
      <c r="K105" s="275">
        <f t="shared" si="11"/>
        <v>0</v>
      </c>
      <c r="L105" s="275">
        <f t="shared" si="12"/>
        <v>0</v>
      </c>
      <c r="M105" s="276">
        <f t="shared" si="14"/>
        <v>0</v>
      </c>
      <c r="N105" s="277">
        <f t="shared" si="15"/>
        <v>0</v>
      </c>
      <c r="O105" s="277">
        <f t="shared" si="16"/>
        <v>0</v>
      </c>
      <c r="P105" s="278">
        <f t="shared" si="17"/>
        <v>0</v>
      </c>
      <c r="Q105" s="166"/>
      <c r="R105" s="167"/>
      <c r="S105" s="209"/>
    </row>
    <row r="106" spans="2:19" ht="13.5" customHeight="1">
      <c r="B106" s="403" t="s">
        <v>251</v>
      </c>
      <c r="C106" s="279">
        <v>28</v>
      </c>
      <c r="D106" s="196">
        <v>1</v>
      </c>
      <c r="E106" s="269">
        <v>1.5</v>
      </c>
      <c r="F106" s="405">
        <f t="shared" si="19"/>
        <v>0.3</v>
      </c>
      <c r="G106" s="406"/>
      <c r="H106" s="198"/>
      <c r="I106" s="198"/>
      <c r="J106" s="270">
        <f t="shared" si="13"/>
        <v>0</v>
      </c>
      <c r="K106" s="264">
        <f t="shared" si="11"/>
        <v>0</v>
      </c>
      <c r="L106" s="264">
        <f t="shared" si="12"/>
        <v>0</v>
      </c>
      <c r="M106" s="271">
        <f t="shared" si="14"/>
        <v>0</v>
      </c>
      <c r="N106" s="266">
        <f t="shared" si="15"/>
        <v>0</v>
      </c>
      <c r="O106" s="266">
        <f t="shared" si="16"/>
        <v>0</v>
      </c>
      <c r="P106" s="272">
        <f t="shared" si="17"/>
        <v>0</v>
      </c>
      <c r="Q106" s="204"/>
      <c r="R106" s="205"/>
      <c r="S106" s="176">
        <f t="shared" ref="S106:S111" si="20">IF(J106&gt;0,1,0)</f>
        <v>0</v>
      </c>
    </row>
    <row r="107" spans="2:19">
      <c r="B107" s="395"/>
      <c r="C107" s="280">
        <v>36</v>
      </c>
      <c r="D107" s="186">
        <v>1.3</v>
      </c>
      <c r="E107" s="247">
        <v>1.5</v>
      </c>
      <c r="F107" s="399">
        <f t="shared" si="19"/>
        <v>0.3</v>
      </c>
      <c r="G107" s="400"/>
      <c r="H107" s="178"/>
      <c r="I107" s="178"/>
      <c r="J107" s="248">
        <f t="shared" si="13"/>
        <v>0</v>
      </c>
      <c r="K107" s="232">
        <f t="shared" si="11"/>
        <v>0</v>
      </c>
      <c r="L107" s="232">
        <f t="shared" si="12"/>
        <v>0</v>
      </c>
      <c r="M107" s="249">
        <f t="shared" si="14"/>
        <v>0</v>
      </c>
      <c r="N107" s="234">
        <f t="shared" si="15"/>
        <v>0</v>
      </c>
      <c r="O107" s="234">
        <f t="shared" si="16"/>
        <v>0</v>
      </c>
      <c r="P107" s="250">
        <f t="shared" si="17"/>
        <v>0</v>
      </c>
      <c r="Q107" s="184"/>
      <c r="R107" s="185"/>
      <c r="S107" s="176">
        <f t="shared" si="20"/>
        <v>0</v>
      </c>
    </row>
    <row r="108" spans="2:19">
      <c r="B108" s="395"/>
      <c r="C108" s="268">
        <v>45</v>
      </c>
      <c r="D108" s="268">
        <v>1.6</v>
      </c>
      <c r="E108" s="247">
        <v>1.5</v>
      </c>
      <c r="F108" s="399">
        <f t="shared" si="19"/>
        <v>0.3</v>
      </c>
      <c r="G108" s="400"/>
      <c r="H108" s="178"/>
      <c r="I108" s="178"/>
      <c r="J108" s="248">
        <f t="shared" si="13"/>
        <v>0</v>
      </c>
      <c r="K108" s="232">
        <f t="shared" si="11"/>
        <v>0</v>
      </c>
      <c r="L108" s="232">
        <f t="shared" si="12"/>
        <v>0</v>
      </c>
      <c r="M108" s="249">
        <f t="shared" si="14"/>
        <v>0</v>
      </c>
      <c r="N108" s="234">
        <f t="shared" si="15"/>
        <v>0</v>
      </c>
      <c r="O108" s="234">
        <f t="shared" si="16"/>
        <v>0</v>
      </c>
      <c r="P108" s="250">
        <f t="shared" si="17"/>
        <v>0</v>
      </c>
      <c r="Q108" s="184"/>
      <c r="R108" s="185"/>
      <c r="S108" s="176">
        <f t="shared" si="20"/>
        <v>0</v>
      </c>
    </row>
    <row r="109" spans="2:19" ht="13.5" customHeight="1">
      <c r="B109" s="395"/>
      <c r="C109" s="279">
        <v>56</v>
      </c>
      <c r="D109" s="196">
        <v>2</v>
      </c>
      <c r="E109" s="247">
        <v>1.5</v>
      </c>
      <c r="F109" s="405">
        <f t="shared" si="19"/>
        <v>0.3</v>
      </c>
      <c r="G109" s="406"/>
      <c r="H109" s="198"/>
      <c r="I109" s="198"/>
      <c r="J109" s="270">
        <f>H109+I109</f>
        <v>0</v>
      </c>
      <c r="K109" s="264">
        <f t="shared" si="11"/>
        <v>0</v>
      </c>
      <c r="L109" s="264">
        <f t="shared" si="12"/>
        <v>0</v>
      </c>
      <c r="M109" s="271">
        <f>K109+L109</f>
        <v>0</v>
      </c>
      <c r="N109" s="266">
        <f t="shared" si="15"/>
        <v>0</v>
      </c>
      <c r="O109" s="266">
        <f t="shared" si="16"/>
        <v>0</v>
      </c>
      <c r="P109" s="272">
        <f>N109+O109</f>
        <v>0</v>
      </c>
      <c r="Q109" s="204"/>
      <c r="R109" s="205"/>
      <c r="S109" s="176">
        <f>IF(J109&gt;0,1,0)</f>
        <v>0</v>
      </c>
    </row>
    <row r="110" spans="2:19">
      <c r="B110" s="395"/>
      <c r="C110" s="280">
        <v>71</v>
      </c>
      <c r="D110" s="186">
        <v>2.5</v>
      </c>
      <c r="E110" s="247">
        <v>2.2000000000000002</v>
      </c>
      <c r="F110" s="405">
        <f t="shared" si="19"/>
        <v>0.44000000000000006</v>
      </c>
      <c r="G110" s="406"/>
      <c r="H110" s="178"/>
      <c r="I110" s="178"/>
      <c r="J110" s="248">
        <f>H110+I110</f>
        <v>0</v>
      </c>
      <c r="K110" s="232">
        <f t="shared" si="11"/>
        <v>0</v>
      </c>
      <c r="L110" s="232">
        <f t="shared" si="12"/>
        <v>0</v>
      </c>
      <c r="M110" s="249">
        <f>K110+L110</f>
        <v>0</v>
      </c>
      <c r="N110" s="234">
        <f t="shared" si="15"/>
        <v>0</v>
      </c>
      <c r="O110" s="234">
        <f t="shared" si="16"/>
        <v>0</v>
      </c>
      <c r="P110" s="250">
        <f>N110+O110</f>
        <v>0</v>
      </c>
      <c r="Q110" s="184"/>
      <c r="R110" s="185"/>
      <c r="S110" s="176">
        <f>IF(J110&gt;0,1,0)</f>
        <v>0</v>
      </c>
    </row>
    <row r="111" spans="2:19">
      <c r="B111" s="395"/>
      <c r="C111" s="280">
        <v>90</v>
      </c>
      <c r="D111" s="186">
        <v>3.2</v>
      </c>
      <c r="E111" s="247">
        <v>2.2999999999999998</v>
      </c>
      <c r="F111" s="405">
        <f t="shared" si="19"/>
        <v>0.45999999999999996</v>
      </c>
      <c r="G111" s="406"/>
      <c r="H111" s="178"/>
      <c r="I111" s="178"/>
      <c r="J111" s="248">
        <f t="shared" si="13"/>
        <v>0</v>
      </c>
      <c r="K111" s="232">
        <f t="shared" si="11"/>
        <v>0</v>
      </c>
      <c r="L111" s="232">
        <f t="shared" si="12"/>
        <v>0</v>
      </c>
      <c r="M111" s="249">
        <f t="shared" si="14"/>
        <v>0</v>
      </c>
      <c r="N111" s="234">
        <f t="shared" si="15"/>
        <v>0</v>
      </c>
      <c r="O111" s="234">
        <f t="shared" si="16"/>
        <v>0</v>
      </c>
      <c r="P111" s="250">
        <f t="shared" si="17"/>
        <v>0</v>
      </c>
      <c r="Q111" s="184"/>
      <c r="R111" s="185"/>
      <c r="S111" s="176">
        <f t="shared" si="20"/>
        <v>0</v>
      </c>
    </row>
    <row r="112" spans="2:19">
      <c r="B112" s="395"/>
      <c r="C112" s="280">
        <v>112</v>
      </c>
      <c r="D112" s="186">
        <v>4</v>
      </c>
      <c r="E112" s="247">
        <v>2.9</v>
      </c>
      <c r="F112" s="405">
        <f t="shared" si="19"/>
        <v>0.57999999999999996</v>
      </c>
      <c r="G112" s="406"/>
      <c r="H112" s="178"/>
      <c r="I112" s="178"/>
      <c r="J112" s="248">
        <f t="shared" si="13"/>
        <v>0</v>
      </c>
      <c r="K112" s="232">
        <f t="shared" si="11"/>
        <v>0</v>
      </c>
      <c r="L112" s="232">
        <f t="shared" si="12"/>
        <v>0</v>
      </c>
      <c r="M112" s="249">
        <f t="shared" si="14"/>
        <v>0</v>
      </c>
      <c r="N112" s="234">
        <f t="shared" si="15"/>
        <v>0</v>
      </c>
      <c r="O112" s="234">
        <f t="shared" si="16"/>
        <v>0</v>
      </c>
      <c r="P112" s="250">
        <f t="shared" si="17"/>
        <v>0</v>
      </c>
      <c r="Q112" s="184"/>
      <c r="R112" s="185"/>
      <c r="S112" s="209"/>
    </row>
    <row r="113" spans="2:19">
      <c r="B113" s="395"/>
      <c r="C113" s="280">
        <v>140</v>
      </c>
      <c r="D113" s="186">
        <v>5</v>
      </c>
      <c r="E113" s="247">
        <v>3</v>
      </c>
      <c r="F113" s="405">
        <f t="shared" si="19"/>
        <v>0.6</v>
      </c>
      <c r="G113" s="406"/>
      <c r="H113" s="178"/>
      <c r="I113" s="178"/>
      <c r="J113" s="248">
        <f t="shared" si="13"/>
        <v>0</v>
      </c>
      <c r="K113" s="232">
        <f t="shared" si="11"/>
        <v>0</v>
      </c>
      <c r="L113" s="232">
        <f t="shared" si="12"/>
        <v>0</v>
      </c>
      <c r="M113" s="249">
        <f t="shared" si="14"/>
        <v>0</v>
      </c>
      <c r="N113" s="234">
        <f t="shared" si="15"/>
        <v>0</v>
      </c>
      <c r="O113" s="234">
        <f t="shared" si="16"/>
        <v>0</v>
      </c>
      <c r="P113" s="250">
        <f t="shared" si="17"/>
        <v>0</v>
      </c>
      <c r="Q113" s="184"/>
      <c r="R113" s="185"/>
      <c r="S113" s="209"/>
    </row>
    <row r="114" spans="2:19" ht="13.5" thickBot="1">
      <c r="B114" s="404"/>
      <c r="C114" s="280">
        <v>160</v>
      </c>
      <c r="D114" s="186">
        <v>6</v>
      </c>
      <c r="E114" s="247">
        <v>3.1</v>
      </c>
      <c r="F114" s="405">
        <f t="shared" si="19"/>
        <v>0.62</v>
      </c>
      <c r="G114" s="406"/>
      <c r="H114" s="178"/>
      <c r="I114" s="178"/>
      <c r="J114" s="248">
        <f t="shared" si="13"/>
        <v>0</v>
      </c>
      <c r="K114" s="232">
        <f t="shared" si="11"/>
        <v>0</v>
      </c>
      <c r="L114" s="232">
        <f t="shared" si="12"/>
        <v>0</v>
      </c>
      <c r="M114" s="249">
        <f t="shared" si="14"/>
        <v>0</v>
      </c>
      <c r="N114" s="234">
        <f t="shared" si="15"/>
        <v>0</v>
      </c>
      <c r="O114" s="234">
        <f t="shared" si="16"/>
        <v>0</v>
      </c>
      <c r="P114" s="250">
        <f t="shared" si="17"/>
        <v>0</v>
      </c>
      <c r="Q114" s="184"/>
      <c r="R114" s="185"/>
      <c r="S114" s="209"/>
    </row>
    <row r="115" spans="2:19">
      <c r="B115" s="394" t="s">
        <v>252</v>
      </c>
      <c r="C115" s="281">
        <v>28</v>
      </c>
      <c r="D115" s="159">
        <v>1</v>
      </c>
      <c r="E115" s="282">
        <v>0.2</v>
      </c>
      <c r="F115" s="390">
        <f>E115*200/1000</f>
        <v>0.04</v>
      </c>
      <c r="G115" s="391"/>
      <c r="H115" s="170"/>
      <c r="I115" s="170"/>
      <c r="J115" s="244">
        <f t="shared" si="13"/>
        <v>0</v>
      </c>
      <c r="K115" s="222">
        <f t="shared" si="11"/>
        <v>0</v>
      </c>
      <c r="L115" s="222">
        <f t="shared" si="12"/>
        <v>0</v>
      </c>
      <c r="M115" s="245">
        <f t="shared" si="14"/>
        <v>0</v>
      </c>
      <c r="N115" s="224">
        <f t="shared" si="15"/>
        <v>0</v>
      </c>
      <c r="O115" s="224">
        <f t="shared" si="16"/>
        <v>0</v>
      </c>
      <c r="P115" s="246">
        <f>N115+O115</f>
        <v>0</v>
      </c>
      <c r="Q115" s="160" t="s">
        <v>198</v>
      </c>
      <c r="R115" s="161"/>
      <c r="S115" s="176">
        <f t="shared" ref="S115:S133" si="21">IF(J115&gt;0,1,0)</f>
        <v>0</v>
      </c>
    </row>
    <row r="116" spans="2:19">
      <c r="B116" s="395"/>
      <c r="C116" s="280">
        <v>36</v>
      </c>
      <c r="D116" s="186">
        <v>1.3</v>
      </c>
      <c r="E116" s="283">
        <v>0.22</v>
      </c>
      <c r="F116" s="392">
        <f>E116*200/1000</f>
        <v>4.3999999999999997E-2</v>
      </c>
      <c r="G116" s="393"/>
      <c r="H116" s="178"/>
      <c r="I116" s="178"/>
      <c r="J116" s="248">
        <f t="shared" si="13"/>
        <v>0</v>
      </c>
      <c r="K116" s="232">
        <f t="shared" si="11"/>
        <v>0</v>
      </c>
      <c r="L116" s="232">
        <f t="shared" si="12"/>
        <v>0</v>
      </c>
      <c r="M116" s="249">
        <f t="shared" si="14"/>
        <v>0</v>
      </c>
      <c r="N116" s="234">
        <f t="shared" si="15"/>
        <v>0</v>
      </c>
      <c r="O116" s="234">
        <f t="shared" si="16"/>
        <v>0</v>
      </c>
      <c r="P116" s="250">
        <f>N116+O116</f>
        <v>0</v>
      </c>
      <c r="Q116" s="184" t="s">
        <v>198</v>
      </c>
      <c r="R116" s="185"/>
      <c r="S116" s="176">
        <f t="shared" si="21"/>
        <v>0</v>
      </c>
    </row>
    <row r="117" spans="2:19">
      <c r="B117" s="395"/>
      <c r="C117" s="280">
        <v>45</v>
      </c>
      <c r="D117" s="186">
        <v>1.6</v>
      </c>
      <c r="E117" s="283">
        <v>0.25</v>
      </c>
      <c r="F117" s="392">
        <f>E117*200/1000</f>
        <v>0.05</v>
      </c>
      <c r="G117" s="393"/>
      <c r="H117" s="178"/>
      <c r="I117" s="178"/>
      <c r="J117" s="248">
        <f t="shared" si="13"/>
        <v>0</v>
      </c>
      <c r="K117" s="232">
        <f t="shared" si="11"/>
        <v>0</v>
      </c>
      <c r="L117" s="232">
        <f t="shared" si="12"/>
        <v>0</v>
      </c>
      <c r="M117" s="249">
        <f t="shared" si="14"/>
        <v>0</v>
      </c>
      <c r="N117" s="234">
        <f t="shared" si="15"/>
        <v>0</v>
      </c>
      <c r="O117" s="234">
        <f t="shared" si="16"/>
        <v>0</v>
      </c>
      <c r="P117" s="250">
        <f>N117+O117</f>
        <v>0</v>
      </c>
      <c r="Q117" s="184" t="s">
        <v>198</v>
      </c>
      <c r="R117" s="185"/>
      <c r="S117" s="176">
        <f t="shared" si="21"/>
        <v>0</v>
      </c>
    </row>
    <row r="118" spans="2:19" ht="13.5" customHeight="1">
      <c r="B118" s="395"/>
      <c r="C118" s="280">
        <v>56</v>
      </c>
      <c r="D118" s="186">
        <v>2</v>
      </c>
      <c r="E118" s="283">
        <v>0.35</v>
      </c>
      <c r="F118" s="392">
        <f>E118*200/1000</f>
        <v>7.0000000000000007E-2</v>
      </c>
      <c r="G118" s="393"/>
      <c r="H118" s="178"/>
      <c r="I118" s="178"/>
      <c r="J118" s="248">
        <f t="shared" si="13"/>
        <v>0</v>
      </c>
      <c r="K118" s="232">
        <f t="shared" si="11"/>
        <v>0</v>
      </c>
      <c r="L118" s="232">
        <f t="shared" si="12"/>
        <v>0</v>
      </c>
      <c r="M118" s="249">
        <f t="shared" si="14"/>
        <v>0</v>
      </c>
      <c r="N118" s="234">
        <f t="shared" si="15"/>
        <v>0</v>
      </c>
      <c r="O118" s="234">
        <f t="shared" si="16"/>
        <v>0</v>
      </c>
      <c r="P118" s="250">
        <f>N118+O118</f>
        <v>0</v>
      </c>
      <c r="Q118" s="184" t="s">
        <v>198</v>
      </c>
      <c r="R118" s="185"/>
      <c r="S118" s="176">
        <f t="shared" si="21"/>
        <v>0</v>
      </c>
    </row>
    <row r="119" spans="2:19" ht="13.5" customHeight="1" thickBot="1">
      <c r="B119" s="396"/>
      <c r="C119" s="284">
        <v>71</v>
      </c>
      <c r="D119" s="163">
        <v>2.5</v>
      </c>
      <c r="E119" s="285">
        <v>0.5</v>
      </c>
      <c r="F119" s="407">
        <f>E119*200/1000</f>
        <v>0.1</v>
      </c>
      <c r="G119" s="408"/>
      <c r="H119" s="213"/>
      <c r="I119" s="213"/>
      <c r="J119" s="274">
        <f t="shared" si="13"/>
        <v>0</v>
      </c>
      <c r="K119" s="275">
        <f t="shared" si="11"/>
        <v>0</v>
      </c>
      <c r="L119" s="275">
        <f t="shared" si="12"/>
        <v>0</v>
      </c>
      <c r="M119" s="276">
        <f t="shared" si="14"/>
        <v>0</v>
      </c>
      <c r="N119" s="277">
        <f t="shared" si="15"/>
        <v>0</v>
      </c>
      <c r="O119" s="277">
        <f t="shared" si="16"/>
        <v>0</v>
      </c>
      <c r="P119" s="278">
        <f>N119+O119</f>
        <v>0</v>
      </c>
      <c r="Q119" s="166" t="s">
        <v>198</v>
      </c>
      <c r="R119" s="167"/>
      <c r="S119" s="176">
        <f t="shared" si="21"/>
        <v>0</v>
      </c>
    </row>
    <row r="120" spans="2:19">
      <c r="B120" s="394" t="s">
        <v>253</v>
      </c>
      <c r="C120" s="159">
        <v>28</v>
      </c>
      <c r="D120" s="159">
        <v>1</v>
      </c>
      <c r="E120" s="286">
        <v>0.35</v>
      </c>
      <c r="F120" s="390">
        <f t="shared" ref="F120:F131" si="22">(E120*200)/1000</f>
        <v>7.0000000000000007E-2</v>
      </c>
      <c r="G120" s="391"/>
      <c r="H120" s="170"/>
      <c r="I120" s="170"/>
      <c r="J120" s="244">
        <f t="shared" si="13"/>
        <v>0</v>
      </c>
      <c r="K120" s="222">
        <f t="shared" si="11"/>
        <v>0</v>
      </c>
      <c r="L120" s="222">
        <f t="shared" si="12"/>
        <v>0</v>
      </c>
      <c r="M120" s="245">
        <f t="shared" si="14"/>
        <v>0</v>
      </c>
      <c r="N120" s="224">
        <f t="shared" si="15"/>
        <v>0</v>
      </c>
      <c r="O120" s="224">
        <f t="shared" si="16"/>
        <v>0</v>
      </c>
      <c r="P120" s="246">
        <f t="shared" ref="P120:P131" si="23">N120+O120</f>
        <v>0</v>
      </c>
      <c r="Q120" s="160" t="s">
        <v>198</v>
      </c>
      <c r="R120" s="161"/>
      <c r="S120" s="176">
        <f t="shared" si="21"/>
        <v>0</v>
      </c>
    </row>
    <row r="121" spans="2:19">
      <c r="B121" s="395"/>
      <c r="C121" s="186">
        <v>36</v>
      </c>
      <c r="D121" s="186">
        <v>1.3</v>
      </c>
      <c r="E121" s="287">
        <v>0.44</v>
      </c>
      <c r="F121" s="392">
        <f t="shared" si="22"/>
        <v>8.7999999999999995E-2</v>
      </c>
      <c r="G121" s="393"/>
      <c r="H121" s="178"/>
      <c r="I121" s="178"/>
      <c r="J121" s="248">
        <f t="shared" si="13"/>
        <v>0</v>
      </c>
      <c r="K121" s="232">
        <f t="shared" si="11"/>
        <v>0</v>
      </c>
      <c r="L121" s="232">
        <f t="shared" si="12"/>
        <v>0</v>
      </c>
      <c r="M121" s="249">
        <f t="shared" si="14"/>
        <v>0</v>
      </c>
      <c r="N121" s="234">
        <f t="shared" si="15"/>
        <v>0</v>
      </c>
      <c r="O121" s="234">
        <f t="shared" si="16"/>
        <v>0</v>
      </c>
      <c r="P121" s="250">
        <f t="shared" si="23"/>
        <v>0</v>
      </c>
      <c r="Q121" s="184" t="s">
        <v>198</v>
      </c>
      <c r="R121" s="185"/>
      <c r="S121" s="176">
        <f t="shared" si="21"/>
        <v>0</v>
      </c>
    </row>
    <row r="122" spans="2:19">
      <c r="B122" s="395"/>
      <c r="C122" s="186">
        <v>45</v>
      </c>
      <c r="D122" s="186">
        <v>1.6</v>
      </c>
      <c r="E122" s="287">
        <v>0.52</v>
      </c>
      <c r="F122" s="392">
        <f t="shared" si="22"/>
        <v>0.104</v>
      </c>
      <c r="G122" s="393"/>
      <c r="H122" s="178"/>
      <c r="I122" s="178"/>
      <c r="J122" s="248">
        <f t="shared" si="13"/>
        <v>0</v>
      </c>
      <c r="K122" s="232">
        <f t="shared" si="11"/>
        <v>0</v>
      </c>
      <c r="L122" s="232">
        <f t="shared" si="12"/>
        <v>0</v>
      </c>
      <c r="M122" s="249">
        <f t="shared" si="14"/>
        <v>0</v>
      </c>
      <c r="N122" s="234">
        <f t="shared" si="15"/>
        <v>0</v>
      </c>
      <c r="O122" s="234">
        <f t="shared" si="16"/>
        <v>0</v>
      </c>
      <c r="P122" s="250">
        <f t="shared" si="23"/>
        <v>0</v>
      </c>
      <c r="Q122" s="184" t="s">
        <v>198</v>
      </c>
      <c r="R122" s="185"/>
      <c r="S122" s="176">
        <f t="shared" si="21"/>
        <v>0</v>
      </c>
    </row>
    <row r="123" spans="2:19">
      <c r="B123" s="395"/>
      <c r="C123" s="186">
        <v>56</v>
      </c>
      <c r="D123" s="186">
        <v>2</v>
      </c>
      <c r="E123" s="287">
        <v>0.56999999999999995</v>
      </c>
      <c r="F123" s="392">
        <f t="shared" si="22"/>
        <v>0.11399999999999999</v>
      </c>
      <c r="G123" s="393"/>
      <c r="H123" s="178"/>
      <c r="I123" s="178"/>
      <c r="J123" s="248">
        <f t="shared" si="13"/>
        <v>0</v>
      </c>
      <c r="K123" s="232">
        <f t="shared" si="11"/>
        <v>0</v>
      </c>
      <c r="L123" s="232">
        <f t="shared" si="12"/>
        <v>0</v>
      </c>
      <c r="M123" s="249">
        <f t="shared" si="14"/>
        <v>0</v>
      </c>
      <c r="N123" s="234">
        <f t="shared" si="15"/>
        <v>0</v>
      </c>
      <c r="O123" s="234">
        <f t="shared" si="16"/>
        <v>0</v>
      </c>
      <c r="P123" s="250">
        <f t="shared" si="23"/>
        <v>0</v>
      </c>
      <c r="Q123" s="184" t="s">
        <v>198</v>
      </c>
      <c r="R123" s="185"/>
      <c r="S123" s="176">
        <f t="shared" si="21"/>
        <v>0</v>
      </c>
    </row>
    <row r="124" spans="2:19">
      <c r="B124" s="395"/>
      <c r="C124" s="186">
        <v>71</v>
      </c>
      <c r="D124" s="186">
        <v>2.5</v>
      </c>
      <c r="E124" s="287">
        <v>0.62</v>
      </c>
      <c r="F124" s="392">
        <f t="shared" si="22"/>
        <v>0.124</v>
      </c>
      <c r="G124" s="393"/>
      <c r="H124" s="178"/>
      <c r="I124" s="178"/>
      <c r="J124" s="248">
        <f t="shared" si="13"/>
        <v>0</v>
      </c>
      <c r="K124" s="232">
        <f t="shared" si="11"/>
        <v>0</v>
      </c>
      <c r="L124" s="232">
        <f t="shared" si="12"/>
        <v>0</v>
      </c>
      <c r="M124" s="249">
        <f t="shared" si="14"/>
        <v>0</v>
      </c>
      <c r="N124" s="234">
        <f t="shared" si="15"/>
        <v>0</v>
      </c>
      <c r="O124" s="234">
        <f t="shared" si="16"/>
        <v>0</v>
      </c>
      <c r="P124" s="250">
        <f t="shared" si="23"/>
        <v>0</v>
      </c>
      <c r="Q124" s="184" t="s">
        <v>198</v>
      </c>
      <c r="R124" s="185"/>
      <c r="S124" s="176">
        <f t="shared" si="21"/>
        <v>0</v>
      </c>
    </row>
    <row r="125" spans="2:19" ht="13.5" thickBot="1">
      <c r="B125" s="395"/>
      <c r="C125" s="186">
        <v>80</v>
      </c>
      <c r="D125" s="186">
        <v>3</v>
      </c>
      <c r="E125" s="287">
        <v>0.89</v>
      </c>
      <c r="F125" s="392">
        <f t="shared" si="22"/>
        <v>0.17799999999999999</v>
      </c>
      <c r="G125" s="393"/>
      <c r="H125" s="178"/>
      <c r="I125" s="178"/>
      <c r="J125" s="248">
        <f t="shared" si="13"/>
        <v>0</v>
      </c>
      <c r="K125" s="232">
        <f t="shared" si="11"/>
        <v>0</v>
      </c>
      <c r="L125" s="232">
        <f t="shared" si="12"/>
        <v>0</v>
      </c>
      <c r="M125" s="249">
        <f t="shared" si="14"/>
        <v>0</v>
      </c>
      <c r="N125" s="234">
        <f t="shared" si="15"/>
        <v>0</v>
      </c>
      <c r="O125" s="234">
        <f t="shared" si="16"/>
        <v>0</v>
      </c>
      <c r="P125" s="250">
        <f t="shared" si="23"/>
        <v>0</v>
      </c>
      <c r="Q125" s="184" t="s">
        <v>198</v>
      </c>
      <c r="R125" s="185"/>
      <c r="S125" s="176">
        <f t="shared" si="21"/>
        <v>0</v>
      </c>
    </row>
    <row r="126" spans="2:19">
      <c r="B126" s="394" t="s">
        <v>254</v>
      </c>
      <c r="C126" s="159">
        <v>28</v>
      </c>
      <c r="D126" s="159">
        <v>1</v>
      </c>
      <c r="E126" s="286">
        <v>0.35</v>
      </c>
      <c r="F126" s="390">
        <f t="shared" si="22"/>
        <v>7.0000000000000007E-2</v>
      </c>
      <c r="G126" s="391"/>
      <c r="H126" s="170"/>
      <c r="I126" s="170"/>
      <c r="J126" s="244">
        <f t="shared" si="13"/>
        <v>0</v>
      </c>
      <c r="K126" s="222">
        <f t="shared" si="11"/>
        <v>0</v>
      </c>
      <c r="L126" s="222">
        <f t="shared" si="12"/>
        <v>0</v>
      </c>
      <c r="M126" s="245">
        <f t="shared" si="14"/>
        <v>0</v>
      </c>
      <c r="N126" s="224">
        <f t="shared" si="15"/>
        <v>0</v>
      </c>
      <c r="O126" s="224">
        <f t="shared" si="16"/>
        <v>0</v>
      </c>
      <c r="P126" s="246">
        <f t="shared" si="23"/>
        <v>0</v>
      </c>
      <c r="Q126" s="160" t="s">
        <v>198</v>
      </c>
      <c r="R126" s="161"/>
      <c r="S126" s="176">
        <f t="shared" si="21"/>
        <v>0</v>
      </c>
    </row>
    <row r="127" spans="2:19">
      <c r="B127" s="395"/>
      <c r="C127" s="186">
        <v>36</v>
      </c>
      <c r="D127" s="186">
        <v>1.3</v>
      </c>
      <c r="E127" s="247">
        <v>0.44</v>
      </c>
      <c r="F127" s="392">
        <f t="shared" si="22"/>
        <v>8.7999999999999995E-2</v>
      </c>
      <c r="G127" s="393"/>
      <c r="H127" s="178"/>
      <c r="I127" s="178"/>
      <c r="J127" s="248">
        <f t="shared" si="13"/>
        <v>0</v>
      </c>
      <c r="K127" s="232">
        <f t="shared" si="11"/>
        <v>0</v>
      </c>
      <c r="L127" s="232">
        <f t="shared" si="12"/>
        <v>0</v>
      </c>
      <c r="M127" s="249">
        <f t="shared" si="14"/>
        <v>0</v>
      </c>
      <c r="N127" s="234">
        <f t="shared" si="15"/>
        <v>0</v>
      </c>
      <c r="O127" s="234">
        <f t="shared" si="16"/>
        <v>0</v>
      </c>
      <c r="P127" s="250">
        <f t="shared" si="23"/>
        <v>0</v>
      </c>
      <c r="Q127" s="184" t="s">
        <v>198</v>
      </c>
      <c r="R127" s="185"/>
      <c r="S127" s="176">
        <f t="shared" si="21"/>
        <v>0</v>
      </c>
    </row>
    <row r="128" spans="2:19">
      <c r="B128" s="395"/>
      <c r="C128" s="186">
        <v>45</v>
      </c>
      <c r="D128" s="186">
        <v>1.6</v>
      </c>
      <c r="E128" s="247">
        <v>0.52</v>
      </c>
      <c r="F128" s="392">
        <f t="shared" si="22"/>
        <v>0.104</v>
      </c>
      <c r="G128" s="393"/>
      <c r="H128" s="178"/>
      <c r="I128" s="178"/>
      <c r="J128" s="248">
        <f t="shared" si="13"/>
        <v>0</v>
      </c>
      <c r="K128" s="232">
        <f t="shared" si="11"/>
        <v>0</v>
      </c>
      <c r="L128" s="232">
        <f t="shared" si="12"/>
        <v>0</v>
      </c>
      <c r="M128" s="249">
        <f t="shared" si="14"/>
        <v>0</v>
      </c>
      <c r="N128" s="234">
        <f t="shared" si="15"/>
        <v>0</v>
      </c>
      <c r="O128" s="234">
        <f t="shared" si="16"/>
        <v>0</v>
      </c>
      <c r="P128" s="250">
        <f t="shared" si="23"/>
        <v>0</v>
      </c>
      <c r="Q128" s="184" t="s">
        <v>198</v>
      </c>
      <c r="R128" s="185"/>
      <c r="S128" s="176">
        <f t="shared" si="21"/>
        <v>0</v>
      </c>
    </row>
    <row r="129" spans="2:19">
      <c r="B129" s="395"/>
      <c r="C129" s="186">
        <v>56</v>
      </c>
      <c r="D129" s="186">
        <v>2</v>
      </c>
      <c r="E129" s="247">
        <v>0.56999999999999995</v>
      </c>
      <c r="F129" s="392">
        <f t="shared" si="22"/>
        <v>0.11399999999999999</v>
      </c>
      <c r="G129" s="393"/>
      <c r="H129" s="178"/>
      <c r="I129" s="178"/>
      <c r="J129" s="248">
        <f t="shared" si="13"/>
        <v>0</v>
      </c>
      <c r="K129" s="232">
        <f t="shared" si="11"/>
        <v>0</v>
      </c>
      <c r="L129" s="232">
        <f t="shared" si="12"/>
        <v>0</v>
      </c>
      <c r="M129" s="249">
        <f t="shared" si="14"/>
        <v>0</v>
      </c>
      <c r="N129" s="234">
        <f t="shared" si="15"/>
        <v>0</v>
      </c>
      <c r="O129" s="234">
        <f t="shared" si="16"/>
        <v>0</v>
      </c>
      <c r="P129" s="250">
        <f t="shared" si="23"/>
        <v>0</v>
      </c>
      <c r="Q129" s="184" t="s">
        <v>198</v>
      </c>
      <c r="R129" s="185"/>
      <c r="S129" s="176">
        <f t="shared" si="21"/>
        <v>0</v>
      </c>
    </row>
    <row r="130" spans="2:19">
      <c r="B130" s="395"/>
      <c r="C130" s="186">
        <v>71</v>
      </c>
      <c r="D130" s="186">
        <v>2.5</v>
      </c>
      <c r="E130" s="247">
        <v>0.62</v>
      </c>
      <c r="F130" s="392">
        <f t="shared" si="22"/>
        <v>0.124</v>
      </c>
      <c r="G130" s="393"/>
      <c r="H130" s="178"/>
      <c r="I130" s="178"/>
      <c r="J130" s="248">
        <f t="shared" si="13"/>
        <v>0</v>
      </c>
      <c r="K130" s="232">
        <f t="shared" si="11"/>
        <v>0</v>
      </c>
      <c r="L130" s="232">
        <f t="shared" si="12"/>
        <v>0</v>
      </c>
      <c r="M130" s="249">
        <f t="shared" si="14"/>
        <v>0</v>
      </c>
      <c r="N130" s="234">
        <f t="shared" si="15"/>
        <v>0</v>
      </c>
      <c r="O130" s="234">
        <f t="shared" si="16"/>
        <v>0</v>
      </c>
      <c r="P130" s="250">
        <f t="shared" si="23"/>
        <v>0</v>
      </c>
      <c r="Q130" s="184" t="s">
        <v>198</v>
      </c>
      <c r="R130" s="185"/>
      <c r="S130" s="176">
        <f t="shared" si="21"/>
        <v>0</v>
      </c>
    </row>
    <row r="131" spans="2:19" ht="13.5" thickBot="1">
      <c r="B131" s="395"/>
      <c r="C131" s="186">
        <v>80</v>
      </c>
      <c r="D131" s="186">
        <v>3</v>
      </c>
      <c r="E131" s="247">
        <v>0.89</v>
      </c>
      <c r="F131" s="392">
        <f t="shared" si="22"/>
        <v>0.17799999999999999</v>
      </c>
      <c r="G131" s="393"/>
      <c r="H131" s="178"/>
      <c r="I131" s="178"/>
      <c r="J131" s="248">
        <f t="shared" si="13"/>
        <v>0</v>
      </c>
      <c r="K131" s="232">
        <f t="shared" si="11"/>
        <v>0</v>
      </c>
      <c r="L131" s="232">
        <f t="shared" si="12"/>
        <v>0</v>
      </c>
      <c r="M131" s="249">
        <f t="shared" si="14"/>
        <v>0</v>
      </c>
      <c r="N131" s="234">
        <f t="shared" si="15"/>
        <v>0</v>
      </c>
      <c r="O131" s="234">
        <f t="shared" si="16"/>
        <v>0</v>
      </c>
      <c r="P131" s="250">
        <f t="shared" si="23"/>
        <v>0</v>
      </c>
      <c r="Q131" s="184" t="s">
        <v>198</v>
      </c>
      <c r="R131" s="185"/>
      <c r="S131" s="176">
        <f t="shared" si="21"/>
        <v>0</v>
      </c>
    </row>
    <row r="132" spans="2:19">
      <c r="B132" s="423" t="s">
        <v>255</v>
      </c>
      <c r="C132" s="359">
        <v>80</v>
      </c>
      <c r="D132" s="353">
        <v>3</v>
      </c>
      <c r="E132" s="282">
        <v>0.5</v>
      </c>
      <c r="F132" s="390">
        <f t="shared" ref="F132:F137" si="24">E132*200/1000</f>
        <v>0.1</v>
      </c>
      <c r="G132" s="391"/>
      <c r="H132" s="170"/>
      <c r="I132" s="170"/>
      <c r="J132" s="244">
        <f t="shared" si="13"/>
        <v>0</v>
      </c>
      <c r="K132" s="222">
        <f t="shared" si="11"/>
        <v>0</v>
      </c>
      <c r="L132" s="222">
        <f t="shared" si="12"/>
        <v>0</v>
      </c>
      <c r="M132" s="245">
        <f t="shared" si="14"/>
        <v>0</v>
      </c>
      <c r="N132" s="224">
        <f t="shared" si="15"/>
        <v>0</v>
      </c>
      <c r="O132" s="224">
        <f t="shared" si="16"/>
        <v>0</v>
      </c>
      <c r="P132" s="246">
        <f t="shared" si="17"/>
        <v>0</v>
      </c>
      <c r="Q132" s="160" t="s">
        <v>198</v>
      </c>
      <c r="R132" s="161"/>
      <c r="S132" s="176">
        <f t="shared" si="21"/>
        <v>0</v>
      </c>
    </row>
    <row r="133" spans="2:19">
      <c r="B133" s="424"/>
      <c r="C133" s="427"/>
      <c r="D133" s="361"/>
      <c r="E133" s="288">
        <v>0.55000000000000004</v>
      </c>
      <c r="F133" s="428">
        <f t="shared" si="24"/>
        <v>0.11000000000000001</v>
      </c>
      <c r="G133" s="429"/>
      <c r="H133" s="178"/>
      <c r="I133" s="178"/>
      <c r="J133" s="193">
        <f>H133+I133</f>
        <v>0</v>
      </c>
      <c r="K133" s="180">
        <f t="shared" si="11"/>
        <v>0</v>
      </c>
      <c r="L133" s="180">
        <f t="shared" si="12"/>
        <v>0</v>
      </c>
      <c r="M133" s="194">
        <f>K133+L133</f>
        <v>0</v>
      </c>
      <c r="N133" s="182">
        <f>D132*H133</f>
        <v>0</v>
      </c>
      <c r="O133" s="182">
        <f>D132*I133</f>
        <v>0</v>
      </c>
      <c r="P133" s="195">
        <f>N133+O133</f>
        <v>0</v>
      </c>
      <c r="Q133" s="184"/>
      <c r="R133" s="185" t="s">
        <v>198</v>
      </c>
      <c r="S133" s="176">
        <f t="shared" si="21"/>
        <v>0</v>
      </c>
    </row>
    <row r="134" spans="2:19">
      <c r="B134" s="424"/>
      <c r="C134" s="367">
        <v>112</v>
      </c>
      <c r="D134" s="367">
        <v>4</v>
      </c>
      <c r="E134" s="283">
        <v>1</v>
      </c>
      <c r="F134" s="392">
        <f t="shared" si="24"/>
        <v>0.2</v>
      </c>
      <c r="G134" s="393"/>
      <c r="H134" s="178"/>
      <c r="I134" s="178"/>
      <c r="J134" s="248">
        <f t="shared" si="13"/>
        <v>0</v>
      </c>
      <c r="K134" s="232">
        <f t="shared" si="11"/>
        <v>0</v>
      </c>
      <c r="L134" s="232">
        <f t="shared" si="12"/>
        <v>0</v>
      </c>
      <c r="M134" s="249">
        <f t="shared" si="14"/>
        <v>0</v>
      </c>
      <c r="N134" s="234">
        <f>D134*H134</f>
        <v>0</v>
      </c>
      <c r="O134" s="234">
        <f>D134*I134</f>
        <v>0</v>
      </c>
      <c r="P134" s="250">
        <f>N134+O134</f>
        <v>0</v>
      </c>
      <c r="Q134" s="184" t="s">
        <v>198</v>
      </c>
      <c r="R134" s="185"/>
      <c r="S134" s="176"/>
    </row>
    <row r="135" spans="2:19" ht="13.5" customHeight="1">
      <c r="B135" s="424"/>
      <c r="C135" s="361"/>
      <c r="D135" s="361"/>
      <c r="E135" s="288">
        <v>1.2</v>
      </c>
      <c r="F135" s="428">
        <f t="shared" si="24"/>
        <v>0.24</v>
      </c>
      <c r="G135" s="429"/>
      <c r="H135" s="178"/>
      <c r="I135" s="178"/>
      <c r="J135" s="193">
        <f t="shared" si="13"/>
        <v>0</v>
      </c>
      <c r="K135" s="180">
        <f t="shared" si="11"/>
        <v>0</v>
      </c>
      <c r="L135" s="180">
        <f t="shared" si="12"/>
        <v>0</v>
      </c>
      <c r="M135" s="194">
        <f t="shared" si="14"/>
        <v>0</v>
      </c>
      <c r="N135" s="182">
        <f>D134*H135</f>
        <v>0</v>
      </c>
      <c r="O135" s="182">
        <f>D134*I135</f>
        <v>0</v>
      </c>
      <c r="P135" s="195">
        <f>N135+O135</f>
        <v>0</v>
      </c>
      <c r="Q135" s="184"/>
      <c r="R135" s="185" t="s">
        <v>139</v>
      </c>
      <c r="S135" s="176"/>
    </row>
    <row r="136" spans="2:19" ht="13.5" customHeight="1">
      <c r="B136" s="425"/>
      <c r="C136" s="367">
        <v>140</v>
      </c>
      <c r="D136" s="367">
        <v>5</v>
      </c>
      <c r="E136" s="283">
        <v>1.5</v>
      </c>
      <c r="F136" s="392">
        <f t="shared" si="24"/>
        <v>0.3</v>
      </c>
      <c r="G136" s="393"/>
      <c r="H136" s="178"/>
      <c r="I136" s="178"/>
      <c r="J136" s="248">
        <f t="shared" si="13"/>
        <v>0</v>
      </c>
      <c r="K136" s="232">
        <f t="shared" si="11"/>
        <v>0</v>
      </c>
      <c r="L136" s="232">
        <f t="shared" si="12"/>
        <v>0</v>
      </c>
      <c r="M136" s="249">
        <f t="shared" si="14"/>
        <v>0</v>
      </c>
      <c r="N136" s="234">
        <f>D136*H136</f>
        <v>0</v>
      </c>
      <c r="O136" s="234">
        <f>D136*I136</f>
        <v>0</v>
      </c>
      <c r="P136" s="250">
        <f>N136+O136</f>
        <v>0</v>
      </c>
      <c r="Q136" s="184" t="s">
        <v>198</v>
      </c>
      <c r="R136" s="185"/>
      <c r="S136" s="176"/>
    </row>
    <row r="137" spans="2:19" ht="13.5" customHeight="1" thickBot="1">
      <c r="B137" s="426"/>
      <c r="C137" s="372"/>
      <c r="D137" s="372"/>
      <c r="E137" s="289">
        <v>1.7</v>
      </c>
      <c r="F137" s="409">
        <f t="shared" si="24"/>
        <v>0.34</v>
      </c>
      <c r="G137" s="410"/>
      <c r="H137" s="213"/>
      <c r="I137" s="213"/>
      <c r="J137" s="214">
        <f t="shared" si="13"/>
        <v>0</v>
      </c>
      <c r="K137" s="215">
        <f t="shared" si="11"/>
        <v>0</v>
      </c>
      <c r="L137" s="215">
        <f t="shared" si="12"/>
        <v>0</v>
      </c>
      <c r="M137" s="216">
        <f t="shared" si="14"/>
        <v>0</v>
      </c>
      <c r="N137" s="217">
        <f>D136*H137</f>
        <v>0</v>
      </c>
      <c r="O137" s="217">
        <f>D136*I137</f>
        <v>0</v>
      </c>
      <c r="P137" s="218">
        <f>N137+O137</f>
        <v>0</v>
      </c>
      <c r="Q137" s="166"/>
      <c r="R137" s="167" t="s">
        <v>139</v>
      </c>
      <c r="S137" s="176"/>
    </row>
    <row r="138" spans="2:19">
      <c r="B138" s="156"/>
      <c r="C138" s="156"/>
      <c r="D138" s="156"/>
      <c r="E138" s="156"/>
      <c r="F138" s="156"/>
      <c r="G138" s="290"/>
      <c r="H138" s="291">
        <f t="shared" ref="H138:P138" si="25">SUM(H14:H137)</f>
        <v>0</v>
      </c>
      <c r="I138" s="291">
        <f t="shared" si="25"/>
        <v>0</v>
      </c>
      <c r="J138" s="291">
        <f t="shared" si="25"/>
        <v>0</v>
      </c>
      <c r="K138" s="290">
        <f t="shared" si="25"/>
        <v>0</v>
      </c>
      <c r="L138" s="290">
        <f t="shared" si="25"/>
        <v>0</v>
      </c>
      <c r="M138" s="292">
        <f t="shared" si="25"/>
        <v>0</v>
      </c>
      <c r="N138" s="293">
        <f t="shared" si="25"/>
        <v>0</v>
      </c>
      <c r="O138" s="293">
        <f t="shared" si="25"/>
        <v>0</v>
      </c>
      <c r="P138" s="293">
        <f t="shared" si="25"/>
        <v>0</v>
      </c>
      <c r="Q138" s="158"/>
      <c r="R138" s="158"/>
      <c r="S138" s="176">
        <f>SUM(S14:S137)</f>
        <v>0</v>
      </c>
    </row>
    <row r="139" spans="2:19">
      <c r="B139" s="156"/>
      <c r="C139" s="156"/>
      <c r="D139" s="156"/>
      <c r="E139" s="156"/>
      <c r="F139" s="156"/>
      <c r="G139" s="290"/>
      <c r="H139" s="290"/>
      <c r="I139" s="290"/>
      <c r="J139" s="291"/>
      <c r="K139" s="292"/>
      <c r="L139" s="292"/>
      <c r="M139" s="294"/>
      <c r="N139" s="148">
        <f>N138/20</f>
        <v>0</v>
      </c>
      <c r="O139" s="158"/>
      <c r="P139" s="148">
        <f>P138/20</f>
        <v>0</v>
      </c>
      <c r="Q139" s="158"/>
    </row>
    <row r="140" spans="2:19" ht="13.5" thickBot="1">
      <c r="B140" s="156"/>
      <c r="C140" s="156"/>
      <c r="D140" s="291"/>
      <c r="E140" s="291"/>
      <c r="F140" s="158"/>
      <c r="G140" s="158"/>
      <c r="H140" s="158"/>
      <c r="I140" s="158"/>
      <c r="J140" s="291"/>
      <c r="K140" s="294"/>
      <c r="L140" s="294"/>
      <c r="M140" s="294"/>
      <c r="N140" s="294"/>
      <c r="O140" s="158"/>
      <c r="P140" s="158"/>
      <c r="Q140" s="158"/>
      <c r="R140" s="158"/>
      <c r="S140" s="158"/>
    </row>
    <row r="141" spans="2:19">
      <c r="B141" s="156"/>
      <c r="C141" s="156"/>
      <c r="D141" s="291"/>
      <c r="E141" s="291"/>
      <c r="F141" s="158"/>
      <c r="G141" s="158"/>
      <c r="H141" s="411" t="s">
        <v>188</v>
      </c>
      <c r="I141" s="414" t="s">
        <v>200</v>
      </c>
      <c r="J141" s="415"/>
      <c r="K141" s="420" t="s">
        <v>201</v>
      </c>
      <c r="L141" s="421"/>
      <c r="M141" s="421"/>
      <c r="N141" s="421"/>
      <c r="O141" s="422"/>
      <c r="P141" s="434" t="s">
        <v>202</v>
      </c>
      <c r="Q141" s="435"/>
      <c r="R141" s="436"/>
      <c r="S141" s="158"/>
    </row>
    <row r="142" spans="2:19" ht="15" customHeight="1">
      <c r="B142" s="156"/>
      <c r="C142" s="156"/>
      <c r="D142" s="291"/>
      <c r="E142" s="291"/>
      <c r="F142" s="158"/>
      <c r="G142" s="158"/>
      <c r="H142" s="412"/>
      <c r="I142" s="416"/>
      <c r="J142" s="417"/>
      <c r="K142" s="389" t="s">
        <v>203</v>
      </c>
      <c r="L142" s="440"/>
      <c r="M142" s="440" t="s">
        <v>204</v>
      </c>
      <c r="N142" s="440"/>
      <c r="O142" s="441" t="s">
        <v>205</v>
      </c>
      <c r="P142" s="437"/>
      <c r="Q142" s="438"/>
      <c r="R142" s="439"/>
    </row>
    <row r="143" spans="2:19" ht="15" customHeight="1" thickBot="1">
      <c r="B143" s="156"/>
      <c r="C143" s="156"/>
      <c r="D143" s="291"/>
      <c r="E143" s="291"/>
      <c r="F143" s="158"/>
      <c r="G143" s="158"/>
      <c r="H143" s="413"/>
      <c r="I143" s="418"/>
      <c r="J143" s="419"/>
      <c r="K143" s="295" t="s">
        <v>206</v>
      </c>
      <c r="L143" s="296" t="s">
        <v>207</v>
      </c>
      <c r="M143" s="196" t="s">
        <v>206</v>
      </c>
      <c r="N143" s="296" t="s">
        <v>207</v>
      </c>
      <c r="O143" s="442"/>
      <c r="P143" s="437"/>
      <c r="Q143" s="438"/>
      <c r="R143" s="439"/>
    </row>
    <row r="144" spans="2:19" ht="21" customHeight="1" thickBot="1">
      <c r="B144" s="443" t="s">
        <v>208</v>
      </c>
      <c r="C144" s="444"/>
      <c r="D144" s="444"/>
      <c r="E144" s="444"/>
      <c r="F144" s="444"/>
      <c r="G144" s="445"/>
      <c r="H144" s="297" t="str">
        <f>IF(J138&gt;12,"×","〇")</f>
        <v>〇</v>
      </c>
      <c r="I144" s="443" t="str">
        <f>IF(M138&gt;2.8,"×","〇")</f>
        <v>〇</v>
      </c>
      <c r="J144" s="445"/>
      <c r="K144" s="298" t="str">
        <f>IF(S138=0,IF(P139&lt;0.5,"×","〇"),IF(P139&lt;0.8,"×","〇"))</f>
        <v>×</v>
      </c>
      <c r="L144" s="299" t="str">
        <f>IF(P139&gt;2,"×","〇")</f>
        <v>〇</v>
      </c>
      <c r="M144" s="300" t="str">
        <f>IF(S138=0,IF(P139&lt;0.5,"×","〇"),IF(P139&lt;0.8,"×","〇"))</f>
        <v>×</v>
      </c>
      <c r="N144" s="299" t="str">
        <f>IF(N139&gt;1.3,"×","〇")</f>
        <v>〇</v>
      </c>
      <c r="O144" s="301" t="str">
        <f>IF(AND(H144="〇",I144="〇",K144="〇",L144="〇",M144="〇",N144="〇"),"〇","×")</f>
        <v>×</v>
      </c>
      <c r="P144" s="446" t="str">
        <f>IF(O144="×","－",M153)</f>
        <v>－</v>
      </c>
      <c r="Q144" s="447"/>
      <c r="R144" s="448"/>
    </row>
    <row r="145" spans="2:31">
      <c r="B145" s="156"/>
      <c r="C145" s="156"/>
      <c r="D145" s="156"/>
      <c r="E145" s="156"/>
      <c r="F145" s="156"/>
      <c r="G145" s="156"/>
      <c r="H145" s="156"/>
      <c r="I145" s="156"/>
      <c r="J145" s="156"/>
      <c r="K145" s="156"/>
      <c r="L145" s="156"/>
      <c r="M145" s="156"/>
      <c r="N145" s="156"/>
      <c r="O145" s="158"/>
      <c r="P145" s="158"/>
      <c r="Q145" s="158"/>
      <c r="T145" s="302"/>
      <c r="U145" s="150"/>
      <c r="V145" s="150"/>
      <c r="W145" s="150"/>
      <c r="X145" s="303"/>
      <c r="Y145" s="303"/>
      <c r="Z145" s="303"/>
      <c r="AA145" s="303"/>
      <c r="AB145" s="303"/>
      <c r="AC145" s="303"/>
      <c r="AD145" s="303"/>
      <c r="AE145" s="303"/>
    </row>
    <row r="146" spans="2:31" ht="13.5" thickBot="1">
      <c r="B146" s="156" t="s">
        <v>209</v>
      </c>
      <c r="C146" s="156"/>
      <c r="D146" s="156"/>
      <c r="E146" s="156"/>
      <c r="F146" s="156"/>
      <c r="G146" s="156"/>
      <c r="H146" s="156"/>
      <c r="I146" s="156"/>
      <c r="J146" s="156"/>
      <c r="K146" s="156"/>
      <c r="L146" s="156"/>
      <c r="M146" s="156"/>
      <c r="N146" s="156"/>
      <c r="O146" s="158"/>
      <c r="P146" s="158"/>
      <c r="Q146" s="158"/>
      <c r="T146" s="302"/>
      <c r="U146" s="303"/>
      <c r="V146" s="150"/>
      <c r="W146" s="150"/>
      <c r="X146" s="150"/>
      <c r="Y146" s="150"/>
      <c r="Z146" s="150"/>
      <c r="AA146" s="150"/>
      <c r="AB146" s="303"/>
      <c r="AC146" s="303"/>
      <c r="AD146" s="303"/>
      <c r="AE146" s="303"/>
    </row>
    <row r="147" spans="2:31">
      <c r="B147" s="430" t="s">
        <v>210</v>
      </c>
      <c r="C147" s="431"/>
      <c r="D147" s="432"/>
      <c r="E147" s="304"/>
      <c r="F147" s="156"/>
      <c r="K147" s="305" t="s">
        <v>211</v>
      </c>
      <c r="L147" s="306"/>
      <c r="M147" s="156"/>
      <c r="N147" s="156"/>
      <c r="O147" s="158"/>
      <c r="P147" s="158"/>
      <c r="Q147" s="158"/>
      <c r="T147" s="302"/>
      <c r="U147" s="303"/>
      <c r="V147" s="303"/>
      <c r="W147" s="303"/>
      <c r="X147" s="303"/>
      <c r="Y147" s="303"/>
      <c r="Z147" s="303"/>
      <c r="AA147" s="150"/>
      <c r="AB147" s="303"/>
      <c r="AC147" s="150"/>
      <c r="AD147" s="150"/>
      <c r="AE147" s="303"/>
    </row>
    <row r="148" spans="2:31" ht="13.5" thickBot="1">
      <c r="B148" s="307">
        <v>1</v>
      </c>
      <c r="C148" s="308"/>
      <c r="D148" s="309" t="s">
        <v>212</v>
      </c>
      <c r="E148" s="310"/>
      <c r="F148" s="156"/>
      <c r="K148" s="311" t="e">
        <f>IF(I144="×","-",(P144-B148)*1000/100)</f>
        <v>#VALUE!</v>
      </c>
      <c r="L148" s="309" t="s">
        <v>213</v>
      </c>
      <c r="M148" s="156"/>
      <c r="N148" s="156"/>
      <c r="O148" s="158"/>
      <c r="P148" s="158"/>
      <c r="Q148" s="158"/>
      <c r="T148" s="302"/>
      <c r="U148" s="303"/>
      <c r="V148" s="150"/>
      <c r="W148" s="150"/>
      <c r="X148" s="150"/>
      <c r="Y148" s="150"/>
      <c r="Z148" s="150"/>
      <c r="AA148" s="303"/>
      <c r="AB148" s="303"/>
      <c r="AC148" s="303"/>
      <c r="AD148" s="303"/>
      <c r="AE148" s="303"/>
    </row>
    <row r="149" spans="2:31">
      <c r="B149" s="156" t="s">
        <v>214</v>
      </c>
      <c r="C149" s="156"/>
      <c r="D149" s="156"/>
      <c r="E149" s="156"/>
      <c r="F149" s="156"/>
      <c r="G149" s="156"/>
      <c r="H149" s="156"/>
      <c r="I149" s="156"/>
      <c r="J149" s="156"/>
      <c r="K149" s="156" t="s">
        <v>215</v>
      </c>
      <c r="L149" s="156"/>
      <c r="M149" s="156"/>
      <c r="N149" s="156"/>
      <c r="O149" s="158"/>
      <c r="P149" s="158"/>
      <c r="Q149" s="158"/>
      <c r="T149" s="302"/>
      <c r="U149" s="303"/>
      <c r="V149" s="303"/>
      <c r="W149" s="303"/>
      <c r="X149" s="303"/>
      <c r="Y149" s="303"/>
      <c r="Z149" s="303"/>
      <c r="AA149" s="150"/>
      <c r="AB149" s="303"/>
      <c r="AC149" s="150"/>
      <c r="AD149" s="150"/>
      <c r="AE149" s="303"/>
    </row>
    <row r="150" spans="2:31" ht="15" customHeight="1">
      <c r="B150" s="156"/>
      <c r="C150" s="156"/>
      <c r="D150" s="156"/>
      <c r="E150" s="156"/>
      <c r="F150" s="156"/>
      <c r="G150" s="156"/>
      <c r="H150" s="156"/>
      <c r="I150" s="156"/>
      <c r="J150" s="156"/>
      <c r="K150" s="156"/>
      <c r="L150" s="156"/>
      <c r="M150" s="156"/>
      <c r="N150" s="156"/>
      <c r="O150" s="158"/>
      <c r="P150" s="158"/>
      <c r="Q150" s="158"/>
    </row>
    <row r="151" spans="2:31" ht="15" customHeight="1" thickBot="1">
      <c r="B151" s="156"/>
      <c r="C151" s="156"/>
      <c r="D151" s="156"/>
      <c r="E151" s="156"/>
      <c r="F151" s="156"/>
      <c r="G151" s="156" t="s">
        <v>216</v>
      </c>
      <c r="H151" s="156"/>
      <c r="I151" s="156"/>
      <c r="J151" s="156" t="s">
        <v>217</v>
      </c>
      <c r="K151" s="156"/>
      <c r="L151" s="158"/>
      <c r="M151" s="158" t="s">
        <v>217</v>
      </c>
      <c r="N151" s="158"/>
    </row>
    <row r="152" spans="2:31" ht="15" customHeight="1">
      <c r="B152" s="312"/>
      <c r="C152" s="313"/>
      <c r="D152" s="314"/>
      <c r="E152" s="315"/>
      <c r="F152" s="433"/>
      <c r="G152" s="312"/>
      <c r="H152" s="314"/>
      <c r="I152" s="433" t="s">
        <v>218</v>
      </c>
      <c r="J152" s="312" t="s">
        <v>219</v>
      </c>
      <c r="K152" s="314"/>
      <c r="L152" s="433" t="s">
        <v>220</v>
      </c>
      <c r="M152" s="316" t="s">
        <v>221</v>
      </c>
      <c r="N152" s="317"/>
    </row>
    <row r="153" spans="2:31" ht="15" customHeight="1" thickBot="1">
      <c r="B153" s="318"/>
      <c r="C153" s="319"/>
      <c r="D153" s="320"/>
      <c r="E153" s="315"/>
      <c r="F153" s="433"/>
      <c r="G153" s="318">
        <v>2.8</v>
      </c>
      <c r="H153" s="320" t="s">
        <v>212</v>
      </c>
      <c r="I153" s="433"/>
      <c r="J153" s="321">
        <f>ROUNDUP(M138,1)</f>
        <v>0</v>
      </c>
      <c r="K153" s="320" t="s">
        <v>212</v>
      </c>
      <c r="L153" s="433"/>
      <c r="M153" s="322">
        <f>G153-J153</f>
        <v>2.8</v>
      </c>
      <c r="N153" s="323" t="s">
        <v>212</v>
      </c>
    </row>
    <row r="154" spans="2:31" ht="15" customHeight="1">
      <c r="B154" s="156"/>
      <c r="C154" s="156"/>
      <c r="D154" s="156"/>
      <c r="E154" s="156"/>
      <c r="F154" s="156"/>
      <c r="G154" s="156"/>
      <c r="H154" s="156"/>
      <c r="I154" s="156"/>
      <c r="J154" s="156"/>
      <c r="K154" s="156"/>
      <c r="L154" s="158"/>
      <c r="M154" s="324" t="s">
        <v>222</v>
      </c>
    </row>
    <row r="155" spans="2:31" ht="15" customHeight="1">
      <c r="B155" s="156"/>
      <c r="C155" s="156"/>
      <c r="D155" s="156"/>
      <c r="E155" s="156"/>
      <c r="F155" s="156"/>
      <c r="G155" s="156"/>
      <c r="H155" s="156"/>
      <c r="I155" s="156"/>
      <c r="J155" s="156"/>
      <c r="K155" s="156"/>
      <c r="L155" s="156"/>
      <c r="M155" s="156"/>
      <c r="N155" s="158"/>
      <c r="O155" s="158"/>
      <c r="P155" s="158"/>
      <c r="Q155" s="149"/>
    </row>
    <row r="156" spans="2:31" ht="15" customHeight="1">
      <c r="B156" s="156"/>
      <c r="C156" s="156"/>
      <c r="D156" s="156"/>
      <c r="E156" s="156"/>
      <c r="F156" s="156"/>
      <c r="G156" s="156"/>
      <c r="H156" s="156"/>
      <c r="I156" s="156"/>
      <c r="J156" s="156"/>
      <c r="K156" s="156"/>
      <c r="L156" s="156"/>
      <c r="M156" s="156"/>
      <c r="N156" s="156"/>
      <c r="O156" s="158"/>
      <c r="P156" s="158"/>
      <c r="Q156" s="158"/>
    </row>
    <row r="157" spans="2:31">
      <c r="B157" s="156"/>
      <c r="C157" s="156"/>
      <c r="D157" s="156"/>
      <c r="E157" s="156"/>
      <c r="F157" s="156"/>
      <c r="G157" s="156"/>
      <c r="H157" s="156"/>
      <c r="I157" s="156"/>
      <c r="J157" s="156"/>
      <c r="K157" s="156"/>
      <c r="L157" s="156"/>
      <c r="M157" s="156"/>
      <c r="N157" s="156"/>
      <c r="O157" s="158"/>
      <c r="P157" s="158"/>
      <c r="Q157" s="158"/>
    </row>
    <row r="158" spans="2:31">
      <c r="B158" s="156"/>
      <c r="C158" s="156"/>
      <c r="D158" s="156"/>
      <c r="E158" s="156"/>
      <c r="F158" s="156"/>
      <c r="G158" s="156"/>
      <c r="H158" s="156"/>
      <c r="I158" s="156"/>
      <c r="J158" s="156"/>
      <c r="K158" s="156"/>
      <c r="L158" s="156"/>
      <c r="M158" s="156"/>
      <c r="N158" s="156"/>
      <c r="P158" s="158"/>
      <c r="Q158" s="158"/>
    </row>
    <row r="159" spans="2:31">
      <c r="Q159" s="158"/>
    </row>
  </sheetData>
  <mergeCells count="250">
    <mergeCell ref="P141:R143"/>
    <mergeCell ref="K142:L142"/>
    <mergeCell ref="M142:N142"/>
    <mergeCell ref="O142:O143"/>
    <mergeCell ref="B144:G144"/>
    <mergeCell ref="I144:J144"/>
    <mergeCell ref="P144:R144"/>
    <mergeCell ref="B147:D147"/>
    <mergeCell ref="F152:F153"/>
    <mergeCell ref="I152:I153"/>
    <mergeCell ref="L152:L153"/>
    <mergeCell ref="B96:B105"/>
    <mergeCell ref="B106:B114"/>
    <mergeCell ref="B115:B119"/>
    <mergeCell ref="B120:B125"/>
    <mergeCell ref="B126:B131"/>
    <mergeCell ref="B132:B137"/>
    <mergeCell ref="H141:H143"/>
    <mergeCell ref="I141:J143"/>
    <mergeCell ref="K141:O141"/>
    <mergeCell ref="F105:G105"/>
    <mergeCell ref="F110:G110"/>
    <mergeCell ref="F111:G111"/>
    <mergeCell ref="F112:G112"/>
    <mergeCell ref="F113:G113"/>
    <mergeCell ref="F106:G106"/>
    <mergeCell ref="F107:G107"/>
    <mergeCell ref="F108:G108"/>
    <mergeCell ref="F109:G109"/>
    <mergeCell ref="F114:G114"/>
    <mergeCell ref="F115:G115"/>
    <mergeCell ref="F116:G116"/>
    <mergeCell ref="F117:G117"/>
    <mergeCell ref="F122:G122"/>
    <mergeCell ref="F123:G123"/>
    <mergeCell ref="B2:G3"/>
    <mergeCell ref="B12:B13"/>
    <mergeCell ref="C12:C13"/>
    <mergeCell ref="D12:D13"/>
    <mergeCell ref="E12:E13"/>
    <mergeCell ref="F12:G13"/>
    <mergeCell ref="H12:J12"/>
    <mergeCell ref="K12:M12"/>
    <mergeCell ref="N12:P12"/>
    <mergeCell ref="Q12:R12"/>
    <mergeCell ref="Q8:Q9"/>
    <mergeCell ref="R8:R9"/>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C20:C21"/>
    <mergeCell ref="D20:D21"/>
    <mergeCell ref="F20:G20"/>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F49:G49"/>
    <mergeCell ref="C42:C43"/>
    <mergeCell ref="D42:D43"/>
    <mergeCell ref="F42:G42"/>
    <mergeCell ref="F43:G43"/>
    <mergeCell ref="C44:C45"/>
    <mergeCell ref="D44:D45"/>
    <mergeCell ref="F44:G44"/>
    <mergeCell ref="F45:G45"/>
    <mergeCell ref="C50:C51"/>
    <mergeCell ref="D50:D51"/>
    <mergeCell ref="F50:G50"/>
    <mergeCell ref="F51:G51"/>
    <mergeCell ref="C52:C53"/>
    <mergeCell ref="D52:D53"/>
    <mergeCell ref="F52:G52"/>
    <mergeCell ref="F53:G53"/>
    <mergeCell ref="D58:D59"/>
    <mergeCell ref="F58:G58"/>
    <mergeCell ref="F59:G59"/>
    <mergeCell ref="C54:C55"/>
    <mergeCell ref="D54:D55"/>
    <mergeCell ref="F54:G54"/>
    <mergeCell ref="F55:G55"/>
    <mergeCell ref="B62:B65"/>
    <mergeCell ref="C62:C63"/>
    <mergeCell ref="D62:D63"/>
    <mergeCell ref="F62:G62"/>
    <mergeCell ref="F63:G63"/>
    <mergeCell ref="C64:C65"/>
    <mergeCell ref="D64:D65"/>
    <mergeCell ref="F64:G64"/>
    <mergeCell ref="F65:G65"/>
    <mergeCell ref="B56:B61"/>
    <mergeCell ref="C56:C57"/>
    <mergeCell ref="D56:D57"/>
    <mergeCell ref="F56:G56"/>
    <mergeCell ref="F57:G57"/>
    <mergeCell ref="C58:C59"/>
    <mergeCell ref="C60:C61"/>
    <mergeCell ref="D60:D61"/>
    <mergeCell ref="F60:G60"/>
    <mergeCell ref="F61:G61"/>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F92:G92"/>
    <mergeCell ref="F93:G93"/>
    <mergeCell ref="C86:C87"/>
    <mergeCell ref="D86:D87"/>
    <mergeCell ref="F86:G86"/>
    <mergeCell ref="F87:G87"/>
    <mergeCell ref="C88:C89"/>
    <mergeCell ref="D88:D89"/>
    <mergeCell ref="F88:G88"/>
    <mergeCell ref="F89:G89"/>
    <mergeCell ref="C94:C95"/>
    <mergeCell ref="D94:D95"/>
    <mergeCell ref="F94:G94"/>
    <mergeCell ref="F95:G95"/>
    <mergeCell ref="F96:G96"/>
    <mergeCell ref="F97:G97"/>
    <mergeCell ref="F102:G102"/>
    <mergeCell ref="F103:G103"/>
    <mergeCell ref="F104:G104"/>
    <mergeCell ref="F98:G98"/>
    <mergeCell ref="F99:G99"/>
    <mergeCell ref="F100:G100"/>
    <mergeCell ref="F101:G101"/>
    <mergeCell ref="F118:G118"/>
    <mergeCell ref="F119:G119"/>
    <mergeCell ref="F120:G120"/>
    <mergeCell ref="F121:G121"/>
    <mergeCell ref="F130:G130"/>
    <mergeCell ref="F131:G131"/>
    <mergeCell ref="C132:C133"/>
    <mergeCell ref="D132:D133"/>
    <mergeCell ref="F132:G132"/>
    <mergeCell ref="F133:G133"/>
    <mergeCell ref="F126:G126"/>
    <mergeCell ref="F127:G127"/>
    <mergeCell ref="F128:G128"/>
    <mergeCell ref="F129:G129"/>
    <mergeCell ref="C134:C135"/>
    <mergeCell ref="D134:D135"/>
    <mergeCell ref="F134:G134"/>
    <mergeCell ref="F135:G135"/>
    <mergeCell ref="C136:C137"/>
    <mergeCell ref="D136:D137"/>
    <mergeCell ref="F136:G136"/>
    <mergeCell ref="F137:G137"/>
    <mergeCell ref="F124:G124"/>
    <mergeCell ref="F125:G125"/>
  </mergeCells>
  <phoneticPr fontId="1"/>
  <dataValidations count="1">
    <dataValidation type="decimal" operator="lessThanOrEqual" allowBlank="1" showInputMessage="1" showErrorMessage="1" error="負荷オーバーです" sqref="B148:C148 IX148:IY148 ST148:SU148 ACP148:ACQ148 AML148:AMM148 AWH148:AWI148 BGD148:BGE148 BPZ148:BQA148 BZV148:BZW148 CJR148:CJS148 CTN148:CTO148 DDJ148:DDK148 DNF148:DNG148 DXB148:DXC148 EGX148:EGY148 EQT148:EQU148 FAP148:FAQ148 FKL148:FKM148 FUH148:FUI148 GED148:GEE148 GNZ148:GOA148 GXV148:GXW148 HHR148:HHS148 HRN148:HRO148 IBJ148:IBK148 ILF148:ILG148 IVB148:IVC148 JEX148:JEY148 JOT148:JOU148 JYP148:JYQ148 KIL148:KIM148 KSH148:KSI148 LCD148:LCE148 LLZ148:LMA148 LVV148:LVW148 MFR148:MFS148 MPN148:MPO148 MZJ148:MZK148 NJF148:NJG148 NTB148:NTC148 OCX148:OCY148 OMT148:OMU148 OWP148:OWQ148 PGL148:PGM148 PQH148:PQI148 QAD148:QAE148 QJZ148:QKA148 QTV148:QTW148 RDR148:RDS148 RNN148:RNO148 RXJ148:RXK148 SHF148:SHG148 SRB148:SRC148 TAX148:TAY148 TKT148:TKU148 TUP148:TUQ148 UEL148:UEM148 UOH148:UOI148 UYD148:UYE148 VHZ148:VIA148 VRV148:VRW148 WBR148:WBS148 WLN148:WLO148 WVJ148:WVK148 B65684:C65684 IX65684:IY65684 ST65684:SU65684 ACP65684:ACQ65684 AML65684:AMM65684 AWH65684:AWI65684 BGD65684:BGE65684 BPZ65684:BQA65684 BZV65684:BZW65684 CJR65684:CJS65684 CTN65684:CTO65684 DDJ65684:DDK65684 DNF65684:DNG65684 DXB65684:DXC65684 EGX65684:EGY65684 EQT65684:EQU65684 FAP65684:FAQ65684 FKL65684:FKM65684 FUH65684:FUI65684 GED65684:GEE65684 GNZ65684:GOA65684 GXV65684:GXW65684 HHR65684:HHS65684 HRN65684:HRO65684 IBJ65684:IBK65684 ILF65684:ILG65684 IVB65684:IVC65684 JEX65684:JEY65684 JOT65684:JOU65684 JYP65684:JYQ65684 KIL65684:KIM65684 KSH65684:KSI65684 LCD65684:LCE65684 LLZ65684:LMA65684 LVV65684:LVW65684 MFR65684:MFS65684 MPN65684:MPO65684 MZJ65684:MZK65684 NJF65684:NJG65684 NTB65684:NTC65684 OCX65684:OCY65684 OMT65684:OMU65684 OWP65684:OWQ65684 PGL65684:PGM65684 PQH65684:PQI65684 QAD65684:QAE65684 QJZ65684:QKA65684 QTV65684:QTW65684 RDR65684:RDS65684 RNN65684:RNO65684 RXJ65684:RXK65684 SHF65684:SHG65684 SRB65684:SRC65684 TAX65684:TAY65684 TKT65684:TKU65684 TUP65684:TUQ65684 UEL65684:UEM65684 UOH65684:UOI65684 UYD65684:UYE65684 VHZ65684:VIA65684 VRV65684:VRW65684 WBR65684:WBS65684 WLN65684:WLO65684 WVJ65684:WVK65684 B131220:C131220 IX131220:IY131220 ST131220:SU131220 ACP131220:ACQ131220 AML131220:AMM131220 AWH131220:AWI131220 BGD131220:BGE131220 BPZ131220:BQA131220 BZV131220:BZW131220 CJR131220:CJS131220 CTN131220:CTO131220 DDJ131220:DDK131220 DNF131220:DNG131220 DXB131220:DXC131220 EGX131220:EGY131220 EQT131220:EQU131220 FAP131220:FAQ131220 FKL131220:FKM131220 FUH131220:FUI131220 GED131220:GEE131220 GNZ131220:GOA131220 GXV131220:GXW131220 HHR131220:HHS131220 HRN131220:HRO131220 IBJ131220:IBK131220 ILF131220:ILG131220 IVB131220:IVC131220 JEX131220:JEY131220 JOT131220:JOU131220 JYP131220:JYQ131220 KIL131220:KIM131220 KSH131220:KSI131220 LCD131220:LCE131220 LLZ131220:LMA131220 LVV131220:LVW131220 MFR131220:MFS131220 MPN131220:MPO131220 MZJ131220:MZK131220 NJF131220:NJG131220 NTB131220:NTC131220 OCX131220:OCY131220 OMT131220:OMU131220 OWP131220:OWQ131220 PGL131220:PGM131220 PQH131220:PQI131220 QAD131220:QAE131220 QJZ131220:QKA131220 QTV131220:QTW131220 RDR131220:RDS131220 RNN131220:RNO131220 RXJ131220:RXK131220 SHF131220:SHG131220 SRB131220:SRC131220 TAX131220:TAY131220 TKT131220:TKU131220 TUP131220:TUQ131220 UEL131220:UEM131220 UOH131220:UOI131220 UYD131220:UYE131220 VHZ131220:VIA131220 VRV131220:VRW131220 WBR131220:WBS131220 WLN131220:WLO131220 WVJ131220:WVK131220 B196756:C196756 IX196756:IY196756 ST196756:SU196756 ACP196756:ACQ196756 AML196756:AMM196756 AWH196756:AWI196756 BGD196756:BGE196756 BPZ196756:BQA196756 BZV196756:BZW196756 CJR196756:CJS196756 CTN196756:CTO196756 DDJ196756:DDK196756 DNF196756:DNG196756 DXB196756:DXC196756 EGX196756:EGY196756 EQT196756:EQU196756 FAP196756:FAQ196756 FKL196756:FKM196756 FUH196756:FUI196756 GED196756:GEE196756 GNZ196756:GOA196756 GXV196756:GXW196756 HHR196756:HHS196756 HRN196756:HRO196756 IBJ196756:IBK196756 ILF196756:ILG196756 IVB196756:IVC196756 JEX196756:JEY196756 JOT196756:JOU196756 JYP196756:JYQ196756 KIL196756:KIM196756 KSH196756:KSI196756 LCD196756:LCE196756 LLZ196756:LMA196756 LVV196756:LVW196756 MFR196756:MFS196756 MPN196756:MPO196756 MZJ196756:MZK196756 NJF196756:NJG196756 NTB196756:NTC196756 OCX196756:OCY196756 OMT196756:OMU196756 OWP196756:OWQ196756 PGL196756:PGM196756 PQH196756:PQI196756 QAD196756:QAE196756 QJZ196756:QKA196756 QTV196756:QTW196756 RDR196756:RDS196756 RNN196756:RNO196756 RXJ196756:RXK196756 SHF196756:SHG196756 SRB196756:SRC196756 TAX196756:TAY196756 TKT196756:TKU196756 TUP196756:TUQ196756 UEL196756:UEM196756 UOH196756:UOI196756 UYD196756:UYE196756 VHZ196756:VIA196756 VRV196756:VRW196756 WBR196756:WBS196756 WLN196756:WLO196756 WVJ196756:WVK196756 B262292:C262292 IX262292:IY262292 ST262292:SU262292 ACP262292:ACQ262292 AML262292:AMM262292 AWH262292:AWI262292 BGD262292:BGE262292 BPZ262292:BQA262292 BZV262292:BZW262292 CJR262292:CJS262292 CTN262292:CTO262292 DDJ262292:DDK262292 DNF262292:DNG262292 DXB262292:DXC262292 EGX262292:EGY262292 EQT262292:EQU262292 FAP262292:FAQ262292 FKL262292:FKM262292 FUH262292:FUI262292 GED262292:GEE262292 GNZ262292:GOA262292 GXV262292:GXW262292 HHR262292:HHS262292 HRN262292:HRO262292 IBJ262292:IBK262292 ILF262292:ILG262292 IVB262292:IVC262292 JEX262292:JEY262292 JOT262292:JOU262292 JYP262292:JYQ262292 KIL262292:KIM262292 KSH262292:KSI262292 LCD262292:LCE262292 LLZ262292:LMA262292 LVV262292:LVW262292 MFR262292:MFS262292 MPN262292:MPO262292 MZJ262292:MZK262292 NJF262292:NJG262292 NTB262292:NTC262292 OCX262292:OCY262292 OMT262292:OMU262292 OWP262292:OWQ262292 PGL262292:PGM262292 PQH262292:PQI262292 QAD262292:QAE262292 QJZ262292:QKA262292 QTV262292:QTW262292 RDR262292:RDS262292 RNN262292:RNO262292 RXJ262292:RXK262292 SHF262292:SHG262292 SRB262292:SRC262292 TAX262292:TAY262292 TKT262292:TKU262292 TUP262292:TUQ262292 UEL262292:UEM262292 UOH262292:UOI262292 UYD262292:UYE262292 VHZ262292:VIA262292 VRV262292:VRW262292 WBR262292:WBS262292 WLN262292:WLO262292 WVJ262292:WVK262292 B327828:C327828 IX327828:IY327828 ST327828:SU327828 ACP327828:ACQ327828 AML327828:AMM327828 AWH327828:AWI327828 BGD327828:BGE327828 BPZ327828:BQA327828 BZV327828:BZW327828 CJR327828:CJS327828 CTN327828:CTO327828 DDJ327828:DDK327828 DNF327828:DNG327828 DXB327828:DXC327828 EGX327828:EGY327828 EQT327828:EQU327828 FAP327828:FAQ327828 FKL327828:FKM327828 FUH327828:FUI327828 GED327828:GEE327828 GNZ327828:GOA327828 GXV327828:GXW327828 HHR327828:HHS327828 HRN327828:HRO327828 IBJ327828:IBK327828 ILF327828:ILG327828 IVB327828:IVC327828 JEX327828:JEY327828 JOT327828:JOU327828 JYP327828:JYQ327828 KIL327828:KIM327828 KSH327828:KSI327828 LCD327828:LCE327828 LLZ327828:LMA327828 LVV327828:LVW327828 MFR327828:MFS327828 MPN327828:MPO327828 MZJ327828:MZK327828 NJF327828:NJG327828 NTB327828:NTC327828 OCX327828:OCY327828 OMT327828:OMU327828 OWP327828:OWQ327828 PGL327828:PGM327828 PQH327828:PQI327828 QAD327828:QAE327828 QJZ327828:QKA327828 QTV327828:QTW327828 RDR327828:RDS327828 RNN327828:RNO327828 RXJ327828:RXK327828 SHF327828:SHG327828 SRB327828:SRC327828 TAX327828:TAY327828 TKT327828:TKU327828 TUP327828:TUQ327828 UEL327828:UEM327828 UOH327828:UOI327828 UYD327828:UYE327828 VHZ327828:VIA327828 VRV327828:VRW327828 WBR327828:WBS327828 WLN327828:WLO327828 WVJ327828:WVK327828 B393364:C393364 IX393364:IY393364 ST393364:SU393364 ACP393364:ACQ393364 AML393364:AMM393364 AWH393364:AWI393364 BGD393364:BGE393364 BPZ393364:BQA393364 BZV393364:BZW393364 CJR393364:CJS393364 CTN393364:CTO393364 DDJ393364:DDK393364 DNF393364:DNG393364 DXB393364:DXC393364 EGX393364:EGY393364 EQT393364:EQU393364 FAP393364:FAQ393364 FKL393364:FKM393364 FUH393364:FUI393364 GED393364:GEE393364 GNZ393364:GOA393364 GXV393364:GXW393364 HHR393364:HHS393364 HRN393364:HRO393364 IBJ393364:IBK393364 ILF393364:ILG393364 IVB393364:IVC393364 JEX393364:JEY393364 JOT393364:JOU393364 JYP393364:JYQ393364 KIL393364:KIM393364 KSH393364:KSI393364 LCD393364:LCE393364 LLZ393364:LMA393364 LVV393364:LVW393364 MFR393364:MFS393364 MPN393364:MPO393364 MZJ393364:MZK393364 NJF393364:NJG393364 NTB393364:NTC393364 OCX393364:OCY393364 OMT393364:OMU393364 OWP393364:OWQ393364 PGL393364:PGM393364 PQH393364:PQI393364 QAD393364:QAE393364 QJZ393364:QKA393364 QTV393364:QTW393364 RDR393364:RDS393364 RNN393364:RNO393364 RXJ393364:RXK393364 SHF393364:SHG393364 SRB393364:SRC393364 TAX393364:TAY393364 TKT393364:TKU393364 TUP393364:TUQ393364 UEL393364:UEM393364 UOH393364:UOI393364 UYD393364:UYE393364 VHZ393364:VIA393364 VRV393364:VRW393364 WBR393364:WBS393364 WLN393364:WLO393364 WVJ393364:WVK393364 B458900:C458900 IX458900:IY458900 ST458900:SU458900 ACP458900:ACQ458900 AML458900:AMM458900 AWH458900:AWI458900 BGD458900:BGE458900 BPZ458900:BQA458900 BZV458900:BZW458900 CJR458900:CJS458900 CTN458900:CTO458900 DDJ458900:DDK458900 DNF458900:DNG458900 DXB458900:DXC458900 EGX458900:EGY458900 EQT458900:EQU458900 FAP458900:FAQ458900 FKL458900:FKM458900 FUH458900:FUI458900 GED458900:GEE458900 GNZ458900:GOA458900 GXV458900:GXW458900 HHR458900:HHS458900 HRN458900:HRO458900 IBJ458900:IBK458900 ILF458900:ILG458900 IVB458900:IVC458900 JEX458900:JEY458900 JOT458900:JOU458900 JYP458900:JYQ458900 KIL458900:KIM458900 KSH458900:KSI458900 LCD458900:LCE458900 LLZ458900:LMA458900 LVV458900:LVW458900 MFR458900:MFS458900 MPN458900:MPO458900 MZJ458900:MZK458900 NJF458900:NJG458900 NTB458900:NTC458900 OCX458900:OCY458900 OMT458900:OMU458900 OWP458900:OWQ458900 PGL458900:PGM458900 PQH458900:PQI458900 QAD458900:QAE458900 QJZ458900:QKA458900 QTV458900:QTW458900 RDR458900:RDS458900 RNN458900:RNO458900 RXJ458900:RXK458900 SHF458900:SHG458900 SRB458900:SRC458900 TAX458900:TAY458900 TKT458900:TKU458900 TUP458900:TUQ458900 UEL458900:UEM458900 UOH458900:UOI458900 UYD458900:UYE458900 VHZ458900:VIA458900 VRV458900:VRW458900 WBR458900:WBS458900 WLN458900:WLO458900 WVJ458900:WVK458900 B524436:C524436 IX524436:IY524436 ST524436:SU524436 ACP524436:ACQ524436 AML524436:AMM524436 AWH524436:AWI524436 BGD524436:BGE524436 BPZ524436:BQA524436 BZV524436:BZW524436 CJR524436:CJS524436 CTN524436:CTO524436 DDJ524436:DDK524436 DNF524436:DNG524436 DXB524436:DXC524436 EGX524436:EGY524436 EQT524436:EQU524436 FAP524436:FAQ524436 FKL524436:FKM524436 FUH524436:FUI524436 GED524436:GEE524436 GNZ524436:GOA524436 GXV524436:GXW524436 HHR524436:HHS524436 HRN524436:HRO524436 IBJ524436:IBK524436 ILF524436:ILG524436 IVB524436:IVC524436 JEX524436:JEY524436 JOT524436:JOU524436 JYP524436:JYQ524436 KIL524436:KIM524436 KSH524436:KSI524436 LCD524436:LCE524436 LLZ524436:LMA524436 LVV524436:LVW524436 MFR524436:MFS524436 MPN524436:MPO524436 MZJ524436:MZK524436 NJF524436:NJG524436 NTB524436:NTC524436 OCX524436:OCY524436 OMT524436:OMU524436 OWP524436:OWQ524436 PGL524436:PGM524436 PQH524436:PQI524436 QAD524436:QAE524436 QJZ524436:QKA524436 QTV524436:QTW524436 RDR524436:RDS524436 RNN524436:RNO524436 RXJ524436:RXK524436 SHF524436:SHG524436 SRB524436:SRC524436 TAX524436:TAY524436 TKT524436:TKU524436 TUP524436:TUQ524436 UEL524436:UEM524436 UOH524436:UOI524436 UYD524436:UYE524436 VHZ524436:VIA524436 VRV524436:VRW524436 WBR524436:WBS524436 WLN524436:WLO524436 WVJ524436:WVK524436 B589972:C589972 IX589972:IY589972 ST589972:SU589972 ACP589972:ACQ589972 AML589972:AMM589972 AWH589972:AWI589972 BGD589972:BGE589972 BPZ589972:BQA589972 BZV589972:BZW589972 CJR589972:CJS589972 CTN589972:CTO589972 DDJ589972:DDK589972 DNF589972:DNG589972 DXB589972:DXC589972 EGX589972:EGY589972 EQT589972:EQU589972 FAP589972:FAQ589972 FKL589972:FKM589972 FUH589972:FUI589972 GED589972:GEE589972 GNZ589972:GOA589972 GXV589972:GXW589972 HHR589972:HHS589972 HRN589972:HRO589972 IBJ589972:IBK589972 ILF589972:ILG589972 IVB589972:IVC589972 JEX589972:JEY589972 JOT589972:JOU589972 JYP589972:JYQ589972 KIL589972:KIM589972 KSH589972:KSI589972 LCD589972:LCE589972 LLZ589972:LMA589972 LVV589972:LVW589972 MFR589972:MFS589972 MPN589972:MPO589972 MZJ589972:MZK589972 NJF589972:NJG589972 NTB589972:NTC589972 OCX589972:OCY589972 OMT589972:OMU589972 OWP589972:OWQ589972 PGL589972:PGM589972 PQH589972:PQI589972 QAD589972:QAE589972 QJZ589972:QKA589972 QTV589972:QTW589972 RDR589972:RDS589972 RNN589972:RNO589972 RXJ589972:RXK589972 SHF589972:SHG589972 SRB589972:SRC589972 TAX589972:TAY589972 TKT589972:TKU589972 TUP589972:TUQ589972 UEL589972:UEM589972 UOH589972:UOI589972 UYD589972:UYE589972 VHZ589972:VIA589972 VRV589972:VRW589972 WBR589972:WBS589972 WLN589972:WLO589972 WVJ589972:WVK589972 B655508:C655508 IX655508:IY655508 ST655508:SU655508 ACP655508:ACQ655508 AML655508:AMM655508 AWH655508:AWI655508 BGD655508:BGE655508 BPZ655508:BQA655508 BZV655508:BZW655508 CJR655508:CJS655508 CTN655508:CTO655508 DDJ655508:DDK655508 DNF655508:DNG655508 DXB655508:DXC655508 EGX655508:EGY655508 EQT655508:EQU655508 FAP655508:FAQ655508 FKL655508:FKM655508 FUH655508:FUI655508 GED655508:GEE655508 GNZ655508:GOA655508 GXV655508:GXW655508 HHR655508:HHS655508 HRN655508:HRO655508 IBJ655508:IBK655508 ILF655508:ILG655508 IVB655508:IVC655508 JEX655508:JEY655508 JOT655508:JOU655508 JYP655508:JYQ655508 KIL655508:KIM655508 KSH655508:KSI655508 LCD655508:LCE655508 LLZ655508:LMA655508 LVV655508:LVW655508 MFR655508:MFS655508 MPN655508:MPO655508 MZJ655508:MZK655508 NJF655508:NJG655508 NTB655508:NTC655508 OCX655508:OCY655508 OMT655508:OMU655508 OWP655508:OWQ655508 PGL655508:PGM655508 PQH655508:PQI655508 QAD655508:QAE655508 QJZ655508:QKA655508 QTV655508:QTW655508 RDR655508:RDS655508 RNN655508:RNO655508 RXJ655508:RXK655508 SHF655508:SHG655508 SRB655508:SRC655508 TAX655508:TAY655508 TKT655508:TKU655508 TUP655508:TUQ655508 UEL655508:UEM655508 UOH655508:UOI655508 UYD655508:UYE655508 VHZ655508:VIA655508 VRV655508:VRW655508 WBR655508:WBS655508 WLN655508:WLO655508 WVJ655508:WVK655508 B721044:C721044 IX721044:IY721044 ST721044:SU721044 ACP721044:ACQ721044 AML721044:AMM721044 AWH721044:AWI721044 BGD721044:BGE721044 BPZ721044:BQA721044 BZV721044:BZW721044 CJR721044:CJS721044 CTN721044:CTO721044 DDJ721044:DDK721044 DNF721044:DNG721044 DXB721044:DXC721044 EGX721044:EGY721044 EQT721044:EQU721044 FAP721044:FAQ721044 FKL721044:FKM721044 FUH721044:FUI721044 GED721044:GEE721044 GNZ721044:GOA721044 GXV721044:GXW721044 HHR721044:HHS721044 HRN721044:HRO721044 IBJ721044:IBK721044 ILF721044:ILG721044 IVB721044:IVC721044 JEX721044:JEY721044 JOT721044:JOU721044 JYP721044:JYQ721044 KIL721044:KIM721044 KSH721044:KSI721044 LCD721044:LCE721044 LLZ721044:LMA721044 LVV721044:LVW721044 MFR721044:MFS721044 MPN721044:MPO721044 MZJ721044:MZK721044 NJF721044:NJG721044 NTB721044:NTC721044 OCX721044:OCY721044 OMT721044:OMU721044 OWP721044:OWQ721044 PGL721044:PGM721044 PQH721044:PQI721044 QAD721044:QAE721044 QJZ721044:QKA721044 QTV721044:QTW721044 RDR721044:RDS721044 RNN721044:RNO721044 RXJ721044:RXK721044 SHF721044:SHG721044 SRB721044:SRC721044 TAX721044:TAY721044 TKT721044:TKU721044 TUP721044:TUQ721044 UEL721044:UEM721044 UOH721044:UOI721044 UYD721044:UYE721044 VHZ721044:VIA721044 VRV721044:VRW721044 WBR721044:WBS721044 WLN721044:WLO721044 WVJ721044:WVK721044 B786580:C786580 IX786580:IY786580 ST786580:SU786580 ACP786580:ACQ786580 AML786580:AMM786580 AWH786580:AWI786580 BGD786580:BGE786580 BPZ786580:BQA786580 BZV786580:BZW786580 CJR786580:CJS786580 CTN786580:CTO786580 DDJ786580:DDK786580 DNF786580:DNG786580 DXB786580:DXC786580 EGX786580:EGY786580 EQT786580:EQU786580 FAP786580:FAQ786580 FKL786580:FKM786580 FUH786580:FUI786580 GED786580:GEE786580 GNZ786580:GOA786580 GXV786580:GXW786580 HHR786580:HHS786580 HRN786580:HRO786580 IBJ786580:IBK786580 ILF786580:ILG786580 IVB786580:IVC786580 JEX786580:JEY786580 JOT786580:JOU786580 JYP786580:JYQ786580 KIL786580:KIM786580 KSH786580:KSI786580 LCD786580:LCE786580 LLZ786580:LMA786580 LVV786580:LVW786580 MFR786580:MFS786580 MPN786580:MPO786580 MZJ786580:MZK786580 NJF786580:NJG786580 NTB786580:NTC786580 OCX786580:OCY786580 OMT786580:OMU786580 OWP786580:OWQ786580 PGL786580:PGM786580 PQH786580:PQI786580 QAD786580:QAE786580 QJZ786580:QKA786580 QTV786580:QTW786580 RDR786580:RDS786580 RNN786580:RNO786580 RXJ786580:RXK786580 SHF786580:SHG786580 SRB786580:SRC786580 TAX786580:TAY786580 TKT786580:TKU786580 TUP786580:TUQ786580 UEL786580:UEM786580 UOH786580:UOI786580 UYD786580:UYE786580 VHZ786580:VIA786580 VRV786580:VRW786580 WBR786580:WBS786580 WLN786580:WLO786580 WVJ786580:WVK786580 B852116:C852116 IX852116:IY852116 ST852116:SU852116 ACP852116:ACQ852116 AML852116:AMM852116 AWH852116:AWI852116 BGD852116:BGE852116 BPZ852116:BQA852116 BZV852116:BZW852116 CJR852116:CJS852116 CTN852116:CTO852116 DDJ852116:DDK852116 DNF852116:DNG852116 DXB852116:DXC852116 EGX852116:EGY852116 EQT852116:EQU852116 FAP852116:FAQ852116 FKL852116:FKM852116 FUH852116:FUI852116 GED852116:GEE852116 GNZ852116:GOA852116 GXV852116:GXW852116 HHR852116:HHS852116 HRN852116:HRO852116 IBJ852116:IBK852116 ILF852116:ILG852116 IVB852116:IVC852116 JEX852116:JEY852116 JOT852116:JOU852116 JYP852116:JYQ852116 KIL852116:KIM852116 KSH852116:KSI852116 LCD852116:LCE852116 LLZ852116:LMA852116 LVV852116:LVW852116 MFR852116:MFS852116 MPN852116:MPO852116 MZJ852116:MZK852116 NJF852116:NJG852116 NTB852116:NTC852116 OCX852116:OCY852116 OMT852116:OMU852116 OWP852116:OWQ852116 PGL852116:PGM852116 PQH852116:PQI852116 QAD852116:QAE852116 QJZ852116:QKA852116 QTV852116:QTW852116 RDR852116:RDS852116 RNN852116:RNO852116 RXJ852116:RXK852116 SHF852116:SHG852116 SRB852116:SRC852116 TAX852116:TAY852116 TKT852116:TKU852116 TUP852116:TUQ852116 UEL852116:UEM852116 UOH852116:UOI852116 UYD852116:UYE852116 VHZ852116:VIA852116 VRV852116:VRW852116 WBR852116:WBS852116 WLN852116:WLO852116 WVJ852116:WVK852116 B917652:C917652 IX917652:IY917652 ST917652:SU917652 ACP917652:ACQ917652 AML917652:AMM917652 AWH917652:AWI917652 BGD917652:BGE917652 BPZ917652:BQA917652 BZV917652:BZW917652 CJR917652:CJS917652 CTN917652:CTO917652 DDJ917652:DDK917652 DNF917652:DNG917652 DXB917652:DXC917652 EGX917652:EGY917652 EQT917652:EQU917652 FAP917652:FAQ917652 FKL917652:FKM917652 FUH917652:FUI917652 GED917652:GEE917652 GNZ917652:GOA917652 GXV917652:GXW917652 HHR917652:HHS917652 HRN917652:HRO917652 IBJ917652:IBK917652 ILF917652:ILG917652 IVB917652:IVC917652 JEX917652:JEY917652 JOT917652:JOU917652 JYP917652:JYQ917652 KIL917652:KIM917652 KSH917652:KSI917652 LCD917652:LCE917652 LLZ917652:LMA917652 LVV917652:LVW917652 MFR917652:MFS917652 MPN917652:MPO917652 MZJ917652:MZK917652 NJF917652:NJG917652 NTB917652:NTC917652 OCX917652:OCY917652 OMT917652:OMU917652 OWP917652:OWQ917652 PGL917652:PGM917652 PQH917652:PQI917652 QAD917652:QAE917652 QJZ917652:QKA917652 QTV917652:QTW917652 RDR917652:RDS917652 RNN917652:RNO917652 RXJ917652:RXK917652 SHF917652:SHG917652 SRB917652:SRC917652 TAX917652:TAY917652 TKT917652:TKU917652 TUP917652:TUQ917652 UEL917652:UEM917652 UOH917652:UOI917652 UYD917652:UYE917652 VHZ917652:VIA917652 VRV917652:VRW917652 WBR917652:WBS917652 WLN917652:WLO917652 WVJ917652:WVK917652 B983188:C983188 IX983188:IY983188 ST983188:SU983188 ACP983188:ACQ983188 AML983188:AMM983188 AWH983188:AWI983188 BGD983188:BGE983188 BPZ983188:BQA983188 BZV983188:BZW983188 CJR983188:CJS983188 CTN983188:CTO983188 DDJ983188:DDK983188 DNF983188:DNG983188 DXB983188:DXC983188 EGX983188:EGY983188 EQT983188:EQU983188 FAP983188:FAQ983188 FKL983188:FKM983188 FUH983188:FUI983188 GED983188:GEE983188 GNZ983188:GOA983188 GXV983188:GXW983188 HHR983188:HHS983188 HRN983188:HRO983188 IBJ983188:IBK983188 ILF983188:ILG983188 IVB983188:IVC983188 JEX983188:JEY983188 JOT983188:JOU983188 JYP983188:JYQ983188 KIL983188:KIM983188 KSH983188:KSI983188 LCD983188:LCE983188 LLZ983188:LMA983188 LVV983188:LVW983188 MFR983188:MFS983188 MPN983188:MPO983188 MZJ983188:MZK983188 NJF983188:NJG983188 NTB983188:NTC983188 OCX983188:OCY983188 OMT983188:OMU983188 OWP983188:OWQ983188 PGL983188:PGM983188 PQH983188:PQI983188 QAD983188:QAE983188 QJZ983188:QKA983188 QTV983188:QTW983188 RDR983188:RDS983188 RNN983188:RNO983188 RXJ983188:RXK983188 SHF983188:SHG983188 SRB983188:SRC983188 TAX983188:TAY983188 TKT983188:TKU983188 TUP983188:TUQ983188 UEL983188:UEM983188 UOH983188:UOI983188 UYD983188:UYE983188 VHZ983188:VIA983188 VRV983188:VRW983188 WBR983188:WBS983188 WLN983188:WLO983188 WVJ983188:WVK983188" xr:uid="{1AA8D405-655D-429E-9593-4E9A3E861FAC}">
      <formula1>M153</formula1>
    </dataValidation>
  </dataValidations>
  <pageMargins left="0.70866141732283472" right="0.70866141732283472" top="0.55118110236220474" bottom="0.15748031496062992" header="0.31496062992125984" footer="0.31496062992125984"/>
  <pageSetup paperSize="9" scale="41"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D50A4-99C7-4454-9C05-207A7E5EB1FA}">
  <sheetPr>
    <pageSetUpPr fitToPage="1"/>
  </sheetPr>
  <dimension ref="B1:N36"/>
  <sheetViews>
    <sheetView view="pageBreakPreview" zoomScale="70" zoomScaleNormal="100" zoomScaleSheetLayoutView="70" workbookViewId="0">
      <selection activeCell="K38" sqref="K38"/>
    </sheetView>
  </sheetViews>
  <sheetFormatPr defaultColWidth="9.81640625" defaultRowHeight="15"/>
  <cols>
    <col min="1" max="1" width="1.453125" style="122" customWidth="1"/>
    <col min="2" max="2" width="5.453125" style="122" customWidth="1"/>
    <col min="3" max="3" width="22.08984375" style="122" bestFit="1" customWidth="1"/>
    <col min="4" max="4" width="12.08984375" style="122" customWidth="1"/>
    <col min="5" max="5" width="15.36328125" style="122" bestFit="1" customWidth="1"/>
    <col min="6" max="6" width="6.54296875" style="122" customWidth="1"/>
    <col min="7" max="7" width="7.453125" style="122" customWidth="1"/>
    <col min="8" max="8" width="9.81640625" style="122"/>
    <col min="9" max="9" width="11.7265625" style="122" customWidth="1"/>
    <col min="10" max="10" width="12.6328125" style="122" customWidth="1"/>
    <col min="11" max="11" width="12.54296875" style="122" customWidth="1"/>
    <col min="12" max="12" width="1.36328125" style="122" customWidth="1"/>
    <col min="13" max="13" width="0" style="122" hidden="1" customWidth="1"/>
    <col min="14" max="16384" width="9.81640625" style="122"/>
  </cols>
  <sheetData>
    <row r="1" spans="2:14">
      <c r="B1" s="122" t="s">
        <v>256</v>
      </c>
    </row>
    <row r="2" spans="2:14">
      <c r="B2" s="455" t="s">
        <v>223</v>
      </c>
      <c r="C2" s="455"/>
      <c r="D2" s="455"/>
      <c r="E2" s="455"/>
    </row>
    <row r="3" spans="2:14">
      <c r="B3" s="455"/>
      <c r="C3" s="455"/>
      <c r="D3" s="455"/>
      <c r="E3" s="455"/>
      <c r="F3" s="123"/>
      <c r="G3" s="123"/>
      <c r="H3" s="123"/>
      <c r="I3" s="123"/>
      <c r="J3" s="123"/>
      <c r="K3" s="123"/>
    </row>
    <row r="4" spans="2:14">
      <c r="B4" s="124" t="s">
        <v>97</v>
      </c>
      <c r="K4" s="125"/>
    </row>
    <row r="5" spans="2:14" s="126" customFormat="1" ht="14">
      <c r="B5" s="124" t="s">
        <v>224</v>
      </c>
      <c r="M5" s="127"/>
      <c r="N5" s="127"/>
    </row>
    <row r="6" spans="2:14">
      <c r="B6" s="124"/>
      <c r="K6" s="125"/>
    </row>
    <row r="7" spans="2:14" ht="19.5">
      <c r="I7" s="456" t="s">
        <v>225</v>
      </c>
      <c r="J7" s="456"/>
      <c r="K7" s="456"/>
    </row>
    <row r="8" spans="2:14" ht="19.5">
      <c r="I8" s="456" t="s">
        <v>226</v>
      </c>
      <c r="J8" s="456"/>
      <c r="K8" s="456"/>
    </row>
    <row r="9" spans="2:14" ht="19.5">
      <c r="K9" s="128"/>
    </row>
    <row r="10" spans="2:14" ht="16.5">
      <c r="J10" s="32">
        <v>1</v>
      </c>
      <c r="K10" s="129" t="s">
        <v>138</v>
      </c>
    </row>
    <row r="11" spans="2:14" s="130" customFormat="1" ht="16">
      <c r="B11" s="121" t="s">
        <v>241</v>
      </c>
    </row>
    <row r="12" spans="2:14" s="130" customFormat="1" ht="16">
      <c r="B12" s="121" t="s">
        <v>242</v>
      </c>
    </row>
    <row r="14" spans="2:14">
      <c r="B14" s="122" t="s">
        <v>227</v>
      </c>
    </row>
    <row r="15" spans="2:14">
      <c r="H15" s="131" t="s">
        <v>228</v>
      </c>
    </row>
    <row r="16" spans="2:14">
      <c r="B16" s="122" t="s">
        <v>229</v>
      </c>
    </row>
    <row r="18" spans="2:13">
      <c r="B18" s="122" t="s">
        <v>230</v>
      </c>
    </row>
    <row r="20" spans="2:13">
      <c r="B20" s="122" t="s">
        <v>231</v>
      </c>
    </row>
    <row r="22" spans="2:13">
      <c r="B22" s="122" t="s">
        <v>232</v>
      </c>
      <c r="G22" s="122" t="s">
        <v>233</v>
      </c>
    </row>
    <row r="23" spans="2:13" ht="15.5" thickBot="1"/>
    <row r="24" spans="2:13" ht="20" thickBot="1">
      <c r="C24" s="132" t="s">
        <v>234</v>
      </c>
      <c r="D24" s="133" t="s">
        <v>235</v>
      </c>
      <c r="E24" s="134" t="s">
        <v>236</v>
      </c>
      <c r="I24" s="457" t="s">
        <v>237</v>
      </c>
      <c r="J24" s="457"/>
    </row>
    <row r="25" spans="2:13" ht="16" thickTop="1" thickBot="1">
      <c r="C25" s="135">
        <v>2.2000000000000002</v>
      </c>
      <c r="D25" s="136"/>
      <c r="E25" s="137" t="str">
        <f>IF(D25="","",C25*D25)</f>
        <v/>
      </c>
    </row>
    <row r="26" spans="2:13">
      <c r="C26" s="138">
        <v>2.8</v>
      </c>
      <c r="D26" s="136"/>
      <c r="E26" s="139" t="str">
        <f t="shared" ref="E26:E35" si="0">IF(D26="","",C26*D26)</f>
        <v/>
      </c>
      <c r="H26" s="449" t="s">
        <v>235</v>
      </c>
      <c r="I26" s="451" t="str">
        <f>IF(D36&lt;=10,"OK","NG")</f>
        <v>OK</v>
      </c>
      <c r="J26" s="452"/>
    </row>
    <row r="27" spans="2:13" ht="15.5" thickBot="1">
      <c r="C27" s="138">
        <v>3.6</v>
      </c>
      <c r="D27" s="136"/>
      <c r="E27" s="139" t="str">
        <f t="shared" si="0"/>
        <v/>
      </c>
      <c r="H27" s="450"/>
      <c r="I27" s="453"/>
      <c r="J27" s="454"/>
      <c r="M27" s="122">
        <v>1</v>
      </c>
    </row>
    <row r="28" spans="2:13">
      <c r="C28" s="138">
        <v>4.5</v>
      </c>
      <c r="D28" s="136"/>
      <c r="E28" s="139" t="str">
        <f t="shared" si="0"/>
        <v/>
      </c>
      <c r="M28" s="122">
        <v>2</v>
      </c>
    </row>
    <row r="29" spans="2:13" ht="15.5" thickBot="1">
      <c r="C29" s="138">
        <v>5.6</v>
      </c>
      <c r="D29" s="136"/>
      <c r="E29" s="139" t="str">
        <f t="shared" si="0"/>
        <v/>
      </c>
      <c r="M29" s="122">
        <v>3</v>
      </c>
    </row>
    <row r="30" spans="2:13">
      <c r="C30" s="138">
        <v>7.1</v>
      </c>
      <c r="D30" s="136">
        <v>3</v>
      </c>
      <c r="E30" s="139">
        <f t="shared" si="0"/>
        <v>21.299999999999997</v>
      </c>
      <c r="H30" s="449" t="s">
        <v>238</v>
      </c>
      <c r="I30" s="451" t="str">
        <f>IF(E36&lt;28,"NG",IF(E36&lt;=56,"OK","NG"))</f>
        <v>OK</v>
      </c>
      <c r="J30" s="452"/>
      <c r="M30" s="122">
        <v>4</v>
      </c>
    </row>
    <row r="31" spans="2:13" ht="15.5" thickBot="1">
      <c r="C31" s="140">
        <v>8</v>
      </c>
      <c r="D31" s="136"/>
      <c r="E31" s="139" t="str">
        <f t="shared" si="0"/>
        <v/>
      </c>
      <c r="H31" s="450"/>
      <c r="I31" s="453"/>
      <c r="J31" s="454"/>
      <c r="M31" s="122">
        <v>5</v>
      </c>
    </row>
    <row r="32" spans="2:13">
      <c r="C32" s="140">
        <v>9</v>
      </c>
      <c r="D32" s="136"/>
      <c r="E32" s="139" t="str">
        <f t="shared" si="0"/>
        <v/>
      </c>
      <c r="M32" s="122">
        <v>6</v>
      </c>
    </row>
    <row r="33" spans="3:13">
      <c r="C33" s="138">
        <v>11.2</v>
      </c>
      <c r="D33" s="136">
        <v>3</v>
      </c>
      <c r="E33" s="139">
        <f t="shared" si="0"/>
        <v>33.599999999999994</v>
      </c>
      <c r="M33" s="122">
        <v>7</v>
      </c>
    </row>
    <row r="34" spans="3:13">
      <c r="C34" s="140">
        <v>14</v>
      </c>
      <c r="D34" s="136"/>
      <c r="E34" s="139" t="str">
        <f t="shared" si="0"/>
        <v/>
      </c>
      <c r="G34" s="141"/>
      <c r="H34" s="122" t="s">
        <v>239</v>
      </c>
      <c r="M34" s="122">
        <v>8</v>
      </c>
    </row>
    <row r="35" spans="3:13" ht="15.5" thickBot="1">
      <c r="C35" s="142">
        <v>16</v>
      </c>
      <c r="D35" s="143"/>
      <c r="E35" s="144" t="str">
        <f t="shared" si="0"/>
        <v/>
      </c>
      <c r="M35" s="122">
        <v>9</v>
      </c>
    </row>
    <row r="36" spans="3:13" ht="16" thickTop="1" thickBot="1">
      <c r="C36" s="145" t="s">
        <v>240</v>
      </c>
      <c r="D36" s="146">
        <f>SUM(D25:D35)</f>
        <v>6</v>
      </c>
      <c r="E36" s="147">
        <f>SUM(E25:E35)</f>
        <v>54.899999999999991</v>
      </c>
      <c r="M36" s="122">
        <v>10</v>
      </c>
    </row>
  </sheetData>
  <sheetProtection algorithmName="SHA-512" hashValue="moTNs5CSeSIw4d0M7c5Lpdp9vGV9lCDArmo2zg+CuwSkrjEHEYfPBGQJal2Erp7Ts1h/lpPHE0cXtnk9RPytdQ==" saltValue="dVjStftmkeLYs2YLd8v7WA==" spinCount="100000" sheet="1" objects="1" scenarios="1"/>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85AA542A-FF1A-48D2-8E11-2FC635E721CB}">
      <formula1>$M$26:$M$36</formula1>
    </dataValidation>
  </dataValidations>
  <pageMargins left="0.70866141732283472" right="0.70866141732283472" top="0.74803149606299213" bottom="0.74803149606299213" header="0.31496062992125984" footer="0.31496062992125984"/>
  <pageSetup paperSize="9" scale="7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41DB2-C4B9-432B-98C4-EB665E0A9187}">
  <sheetPr>
    <pageSetUpPr fitToPage="1"/>
  </sheetPr>
  <dimension ref="B1:N36"/>
  <sheetViews>
    <sheetView view="pageBreakPreview" zoomScale="85" zoomScaleNormal="100" zoomScaleSheetLayoutView="85" workbookViewId="0">
      <selection activeCell="D35" sqref="D35"/>
    </sheetView>
  </sheetViews>
  <sheetFormatPr defaultColWidth="9.81640625" defaultRowHeight="15"/>
  <cols>
    <col min="1" max="1" width="1.453125" style="122" customWidth="1"/>
    <col min="2" max="2" width="5.453125" style="122" customWidth="1"/>
    <col min="3" max="3" width="22.08984375" style="122" bestFit="1" customWidth="1"/>
    <col min="4" max="4" width="12.08984375" style="122" customWidth="1"/>
    <col min="5" max="5" width="15.36328125" style="122" bestFit="1" customWidth="1"/>
    <col min="6" max="6" width="6.54296875" style="122" customWidth="1"/>
    <col min="7" max="7" width="7.453125" style="122" customWidth="1"/>
    <col min="8" max="8" width="9.81640625" style="122"/>
    <col min="9" max="9" width="11.7265625" style="122" customWidth="1"/>
    <col min="10" max="10" width="12.6328125" style="122" customWidth="1"/>
    <col min="11" max="11" width="12.54296875" style="122" customWidth="1"/>
    <col min="12" max="12" width="1.36328125" style="122" customWidth="1"/>
    <col min="13" max="13" width="0" style="122" hidden="1" customWidth="1"/>
    <col min="14" max="16384" width="9.81640625" style="122"/>
  </cols>
  <sheetData>
    <row r="1" spans="2:14">
      <c r="B1" s="122" t="s">
        <v>256</v>
      </c>
    </row>
    <row r="2" spans="2:14">
      <c r="B2" s="455" t="s">
        <v>223</v>
      </c>
      <c r="C2" s="455"/>
      <c r="D2" s="455"/>
      <c r="E2" s="455"/>
    </row>
    <row r="3" spans="2:14">
      <c r="B3" s="455"/>
      <c r="C3" s="455"/>
      <c r="D3" s="455"/>
      <c r="E3" s="455"/>
      <c r="F3" s="123"/>
      <c r="G3" s="123"/>
      <c r="H3" s="123"/>
      <c r="I3" s="123"/>
      <c r="J3" s="123"/>
      <c r="K3" s="123"/>
    </row>
    <row r="4" spans="2:14">
      <c r="B4" s="124" t="s">
        <v>97</v>
      </c>
      <c r="K4" s="125"/>
    </row>
    <row r="5" spans="2:14" s="126" customFormat="1" ht="14">
      <c r="B5" s="124" t="s">
        <v>224</v>
      </c>
      <c r="M5" s="127"/>
      <c r="N5" s="127"/>
    </row>
    <row r="6" spans="2:14">
      <c r="B6" s="124"/>
      <c r="K6" s="125"/>
    </row>
    <row r="7" spans="2:14" ht="19.5">
      <c r="I7" s="456" t="s">
        <v>225</v>
      </c>
      <c r="J7" s="456"/>
      <c r="K7" s="456"/>
    </row>
    <row r="8" spans="2:14" ht="19.5">
      <c r="I8" s="456" t="s">
        <v>226</v>
      </c>
      <c r="J8" s="456"/>
      <c r="K8" s="456"/>
    </row>
    <row r="9" spans="2:14" ht="19.5">
      <c r="K9" s="128"/>
    </row>
    <row r="10" spans="2:14" ht="16.5">
      <c r="J10" s="32"/>
      <c r="K10" s="129" t="s">
        <v>138</v>
      </c>
    </row>
    <row r="11" spans="2:14" s="130" customFormat="1" ht="16">
      <c r="B11" s="121" t="s">
        <v>241</v>
      </c>
    </row>
    <row r="12" spans="2:14" s="130" customFormat="1" ht="16">
      <c r="B12" s="121" t="s">
        <v>242</v>
      </c>
    </row>
    <row r="14" spans="2:14">
      <c r="B14" s="122" t="s">
        <v>227</v>
      </c>
    </row>
    <row r="15" spans="2:14">
      <c r="H15" s="131" t="s">
        <v>228</v>
      </c>
    </row>
    <row r="16" spans="2:14">
      <c r="B16" s="122" t="s">
        <v>229</v>
      </c>
    </row>
    <row r="18" spans="2:13">
      <c r="B18" s="122" t="s">
        <v>230</v>
      </c>
    </row>
    <row r="20" spans="2:13">
      <c r="B20" s="122" t="s">
        <v>231</v>
      </c>
    </row>
    <row r="22" spans="2:13">
      <c r="B22" s="122" t="s">
        <v>232</v>
      </c>
      <c r="G22" s="122" t="s">
        <v>233</v>
      </c>
    </row>
    <row r="23" spans="2:13" ht="15.5" thickBot="1"/>
    <row r="24" spans="2:13" ht="20" thickBot="1">
      <c r="C24" s="132" t="s">
        <v>234</v>
      </c>
      <c r="D24" s="133" t="s">
        <v>235</v>
      </c>
      <c r="E24" s="134" t="s">
        <v>236</v>
      </c>
      <c r="I24" s="457" t="s">
        <v>237</v>
      </c>
      <c r="J24" s="457"/>
    </row>
    <row r="25" spans="2:13" ht="16" thickTop="1" thickBot="1">
      <c r="C25" s="135">
        <v>2.2000000000000002</v>
      </c>
      <c r="D25" s="136"/>
      <c r="E25" s="137" t="str">
        <f>IF(D25="","",C25*D25)</f>
        <v/>
      </c>
    </row>
    <row r="26" spans="2:13">
      <c r="C26" s="138">
        <v>2.8</v>
      </c>
      <c r="D26" s="136"/>
      <c r="E26" s="139" t="str">
        <f t="shared" ref="E26:E35" si="0">IF(D26="","",C26*D26)</f>
        <v/>
      </c>
      <c r="H26" s="449" t="s">
        <v>235</v>
      </c>
      <c r="I26" s="451" t="str">
        <f>IF(D36&lt;=10,"OK","NG")</f>
        <v>OK</v>
      </c>
      <c r="J26" s="452"/>
    </row>
    <row r="27" spans="2:13" ht="15.5" thickBot="1">
      <c r="C27" s="138">
        <v>3.6</v>
      </c>
      <c r="D27" s="136"/>
      <c r="E27" s="139" t="str">
        <f t="shared" si="0"/>
        <v/>
      </c>
      <c r="H27" s="450"/>
      <c r="I27" s="453"/>
      <c r="J27" s="454"/>
      <c r="M27" s="122">
        <v>1</v>
      </c>
    </row>
    <row r="28" spans="2:13">
      <c r="C28" s="138">
        <v>4.5</v>
      </c>
      <c r="D28" s="136"/>
      <c r="E28" s="139" t="str">
        <f t="shared" si="0"/>
        <v/>
      </c>
      <c r="M28" s="122">
        <v>2</v>
      </c>
    </row>
    <row r="29" spans="2:13" ht="15.5" thickBot="1">
      <c r="C29" s="138">
        <v>5.6</v>
      </c>
      <c r="D29" s="136"/>
      <c r="E29" s="139" t="str">
        <f t="shared" si="0"/>
        <v/>
      </c>
      <c r="M29" s="122">
        <v>3</v>
      </c>
    </row>
    <row r="30" spans="2:13">
      <c r="C30" s="138">
        <v>7.1</v>
      </c>
      <c r="D30" s="136"/>
      <c r="E30" s="139" t="str">
        <f t="shared" si="0"/>
        <v/>
      </c>
      <c r="H30" s="449" t="s">
        <v>238</v>
      </c>
      <c r="I30" s="451" t="str">
        <f>IF(E36&lt;28,"NG",IF(E36&lt;=56,"OK","NG"))</f>
        <v>NG</v>
      </c>
      <c r="J30" s="452"/>
      <c r="M30" s="122">
        <v>4</v>
      </c>
    </row>
    <row r="31" spans="2:13" ht="15.5" thickBot="1">
      <c r="C31" s="140">
        <v>8</v>
      </c>
      <c r="D31" s="136"/>
      <c r="E31" s="139" t="str">
        <f t="shared" si="0"/>
        <v/>
      </c>
      <c r="H31" s="450"/>
      <c r="I31" s="453"/>
      <c r="J31" s="454"/>
      <c r="M31" s="122">
        <v>5</v>
      </c>
    </row>
    <row r="32" spans="2:13">
      <c r="C32" s="140">
        <v>9</v>
      </c>
      <c r="D32" s="136"/>
      <c r="E32" s="139" t="str">
        <f t="shared" si="0"/>
        <v/>
      </c>
      <c r="M32" s="122">
        <v>6</v>
      </c>
    </row>
    <row r="33" spans="3:13">
      <c r="C33" s="138">
        <v>11.2</v>
      </c>
      <c r="D33" s="136"/>
      <c r="E33" s="139" t="str">
        <f t="shared" si="0"/>
        <v/>
      </c>
      <c r="M33" s="122">
        <v>7</v>
      </c>
    </row>
    <row r="34" spans="3:13">
      <c r="C34" s="140">
        <v>14</v>
      </c>
      <c r="D34" s="136"/>
      <c r="E34" s="139" t="str">
        <f t="shared" si="0"/>
        <v/>
      </c>
      <c r="G34" s="141"/>
      <c r="H34" s="122" t="s">
        <v>239</v>
      </c>
      <c r="M34" s="122">
        <v>8</v>
      </c>
    </row>
    <row r="35" spans="3:13" ht="15.5" thickBot="1">
      <c r="C35" s="142">
        <v>16</v>
      </c>
      <c r="D35" s="143"/>
      <c r="E35" s="144" t="str">
        <f t="shared" si="0"/>
        <v/>
      </c>
      <c r="M35" s="122">
        <v>9</v>
      </c>
    </row>
    <row r="36" spans="3:13" ht="16" thickTop="1" thickBot="1">
      <c r="C36" s="145" t="s">
        <v>240</v>
      </c>
      <c r="D36" s="146">
        <f>SUM(D25:D35)</f>
        <v>0</v>
      </c>
      <c r="E36" s="147">
        <f>SUM(E25:E35)</f>
        <v>0</v>
      </c>
      <c r="M36" s="122">
        <v>10</v>
      </c>
    </row>
  </sheetData>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67EF02D5-E6B6-4798-AEED-A2CDF84DAD41}">
      <formula1>$M$26:$M$36</formula1>
    </dataValidation>
  </dataValidations>
  <pageMargins left="0.70866141732283472" right="0.70866141732283472" top="0.74803149606299213" bottom="0.74803149606299213"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93C66-AEE8-4D95-9F92-505B328079C8}">
  <sheetPr>
    <pageSetUpPr fitToPage="1"/>
  </sheetPr>
  <dimension ref="A1:N42"/>
  <sheetViews>
    <sheetView showGridLines="0" view="pageBreakPreview" zoomScale="80" zoomScaleNormal="55" zoomScaleSheetLayoutView="80" workbookViewId="0">
      <selection activeCell="J7" sqref="J7"/>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2" t="s">
        <v>256</v>
      </c>
      <c r="M1" s="35" t="s">
        <v>137</v>
      </c>
    </row>
    <row r="2" spans="1:14" ht="8.5" customHeight="1"/>
    <row r="3" spans="1:14" ht="29">
      <c r="A3" s="36" t="s">
        <v>173</v>
      </c>
    </row>
    <row r="4" spans="1:14" ht="22.5">
      <c r="A4" s="461" t="s">
        <v>96</v>
      </c>
      <c r="B4" s="462"/>
      <c r="C4" s="462"/>
      <c r="D4" s="462"/>
      <c r="E4" s="462"/>
      <c r="F4" s="462"/>
      <c r="G4" s="462"/>
      <c r="H4" s="462"/>
      <c r="I4" s="462"/>
      <c r="J4" s="462"/>
      <c r="K4" s="462"/>
      <c r="L4" s="462"/>
      <c r="M4" s="32">
        <v>1</v>
      </c>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463" t="s">
        <v>41</v>
      </c>
      <c r="C10" s="464"/>
      <c r="D10" s="24">
        <v>60</v>
      </c>
      <c r="E10" s="17" t="s">
        <v>42</v>
      </c>
      <c r="F10" s="44"/>
      <c r="G10" s="465"/>
      <c r="H10" s="466"/>
      <c r="I10" s="466"/>
      <c r="J10" s="45"/>
      <c r="K10" s="33"/>
      <c r="L10" s="46"/>
    </row>
    <row r="11" spans="1:14" ht="21.75" customHeight="1" thickBot="1">
      <c r="B11" s="467" t="s">
        <v>62</v>
      </c>
      <c r="C11" s="468"/>
      <c r="D11" s="25">
        <v>10</v>
      </c>
      <c r="E11" s="47" t="s">
        <v>58</v>
      </c>
      <c r="F11" s="48"/>
      <c r="G11" s="18" t="s">
        <v>59</v>
      </c>
      <c r="H11" s="18"/>
      <c r="I11" s="19">
        <f>IF(ISERROR(VLOOKUP(D11,'ブレーカー容量別突入電流、消費電力値'!A1:D4,2,FALSE)),"",(VLOOKUP(D11,'ブレーカー容量別突入電流、消費電力値'!A1:D4,2,FALSE)))</f>
        <v>1</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469" t="s">
        <v>48</v>
      </c>
      <c r="C14" s="470"/>
      <c r="D14" s="54" t="s">
        <v>0</v>
      </c>
      <c r="E14" s="55" t="s">
        <v>16</v>
      </c>
      <c r="F14" s="56" t="s">
        <v>44</v>
      </c>
      <c r="G14" s="57" t="s">
        <v>39</v>
      </c>
      <c r="H14" s="57" t="s">
        <v>40</v>
      </c>
      <c r="I14" s="58" t="s">
        <v>37</v>
      </c>
      <c r="J14" s="59" t="s">
        <v>35</v>
      </c>
      <c r="K14" s="60" t="s">
        <v>38</v>
      </c>
      <c r="L14" s="60" t="s">
        <v>77</v>
      </c>
      <c r="M14" s="60" t="s">
        <v>78</v>
      </c>
    </row>
    <row r="15" spans="1:14" ht="19" customHeight="1">
      <c r="B15" s="458" t="s">
        <v>71</v>
      </c>
      <c r="C15" s="61">
        <v>1</v>
      </c>
      <c r="D15" s="26" t="s">
        <v>174</v>
      </c>
      <c r="E15" s="27">
        <v>2</v>
      </c>
      <c r="F15" s="62">
        <f>IF(ISERROR(VLOOKUP(D15,アイシン室内機データ!$A$1:$F$76,3,FALSE)),"",VLOOKUP(D15,アイシン室内機データ!$A$1:$F$76,3,FALSE))</f>
        <v>16</v>
      </c>
      <c r="G15" s="62">
        <f>IF(ISERROR(E15*F15),"",(E15*F15))</f>
        <v>32</v>
      </c>
      <c r="H15" s="62">
        <f>IF(ISERROR(VLOOKUP(D15,アイシン室内機データ!$A$1:$F$76,4,FALSE)),"",VLOOKUP(D15,アイシン室内機データ!$A$1:$F$76,4,FALSE))</f>
        <v>4.2</v>
      </c>
      <c r="I15" s="62">
        <f>IF(ISERROR(E15*H15),"",(E15*H15))</f>
        <v>8.4</v>
      </c>
      <c r="J15" s="63">
        <f>IF(ISERROR(IF($D$10=50,VLOOKUP(D15,アイシン室内機データ!$A$1:$F$76,5,FALSE),IF($D$10=60,VLOOKUP(D15,アイシン室内機データ!$A$1:$F$76,6,FALSE),""))),"",IF($D$10=50,VLOOKUP(D15,アイシン室内機データ!A$1:$F$76,5,FALSE),IF($D$10=60,VLOOKUP(D15,アイシン室内機データ!$A$1:$F$76,6,FALSE),"")))</f>
        <v>1.3</v>
      </c>
      <c r="K15" s="64">
        <f>IF(ISERROR(E15*J15),"",(E15*J15))</f>
        <v>2.6</v>
      </c>
      <c r="L15" s="93" t="s">
        <v>139</v>
      </c>
      <c r="M15" s="64">
        <f>IF(L15="〇",G15,0)</f>
        <v>32</v>
      </c>
    </row>
    <row r="16" spans="1:14" ht="19" customHeight="1">
      <c r="B16" s="459"/>
      <c r="C16" s="65">
        <v>2</v>
      </c>
      <c r="D16" s="28" t="s">
        <v>175</v>
      </c>
      <c r="E16" s="29">
        <v>4</v>
      </c>
      <c r="F16" s="115">
        <f>IF(ISERROR(VLOOKUP(D16,アイシン室内機データ!$A$1:$F$76,3,FALSE)),"",VLOOKUP(D16,アイシン室内機データ!$A$1:$F$76,3,FALSE))</f>
        <v>5.6</v>
      </c>
      <c r="G16" s="115">
        <f>IF(ISERROR(E16*F16),"",(E16*F16))</f>
        <v>22.4</v>
      </c>
      <c r="H16" s="115">
        <f>IF(ISERROR(VLOOKUP(D16,アイシン室内機データ!$A$1:$F$76,4,FALSE)),"",VLOOKUP(D16,アイシン室内機データ!$A$1:$F$76,4,FALSE))</f>
        <v>4.05</v>
      </c>
      <c r="I16" s="115">
        <f>IF(ISERROR(E16*H16),"",(E16*H16))</f>
        <v>16.2</v>
      </c>
      <c r="J16" s="116">
        <f>IF(ISERROR(IF($D$10=50,VLOOKUP(D16,アイシン室内機データ!$A$1:$F$76,5,FALSE),IF($D$10=60,VLOOKUP(D16,アイシン室内機データ!$A$1:$F$76,6,FALSE),""))),"",IF($D$10=50,VLOOKUP(D16,アイシン室内機データ!A$1:$F$76,5,FALSE),IF($D$10=60,VLOOKUP(D16,アイシン室内機データ!$A$1:$F$76,6,FALSE),"")))</f>
        <v>0.6</v>
      </c>
      <c r="K16" s="117">
        <f t="shared" ref="K16:K25" si="0">IF(ISERROR(E16*J16),"",(E16*J16))</f>
        <v>2.4</v>
      </c>
      <c r="L16" s="114" t="s">
        <v>139</v>
      </c>
      <c r="M16" s="113">
        <f t="shared" ref="M16:M25" si="1">IF(L16="〇",G16,0)</f>
        <v>22.4</v>
      </c>
    </row>
    <row r="17" spans="1:14" ht="19" customHeight="1">
      <c r="B17" s="459"/>
      <c r="C17" s="65">
        <v>3</v>
      </c>
      <c r="D17" s="28"/>
      <c r="E17" s="29"/>
      <c r="F17" s="66" t="str">
        <f>IF(ISERROR(VLOOKUP(D17,アイシン室内機データ!$A$1:$F$76,3,FALSE)),"",VLOOKUP(D17,アイシン室内機データ!$A$1:$F$76,3,FALSE))</f>
        <v/>
      </c>
      <c r="G17" s="66" t="str">
        <f>IF(ISERROR(E17*F17),"",(E17*F17))</f>
        <v/>
      </c>
      <c r="H17" s="66" t="str">
        <f>IF(ISERROR(VLOOKUP(D17,アイシン室内機データ!$A$1:$F$76,4,FALSE)),"",VLOOKUP(D17,アイシン室内機データ!$A$1:$F$76,4,FALSE))</f>
        <v/>
      </c>
      <c r="I17" s="66" t="str">
        <f t="shared" ref="I17:I25" si="2">IF(ISERROR(E17*H17),"",(E17*H17))</f>
        <v/>
      </c>
      <c r="J17" s="67" t="str">
        <f>IF(ISERROR(IF($D$10=50,VLOOKUP(D17,アイシン室内機データ!$A$1:$F$76,5,FALSE),IF($D$10=60,VLOOKUP(D17,アイシン室内機データ!$A$1:$F$76,6,FALSE),""))),"",IF($D$10=50,VLOOKUP(D17,アイシン室内機データ!A$1:$F$76,5,FALSE),IF($D$10=60,VLOOKUP(D17,アイシン室内機データ!$A$1:$F$76,6,FALSE),"")))</f>
        <v/>
      </c>
      <c r="K17" s="68" t="str">
        <f t="shared" si="0"/>
        <v/>
      </c>
      <c r="L17" s="94"/>
      <c r="M17" s="68">
        <f t="shared" si="1"/>
        <v>0</v>
      </c>
    </row>
    <row r="18" spans="1:14" ht="19" customHeight="1">
      <c r="B18" s="459"/>
      <c r="C18" s="65">
        <v>4</v>
      </c>
      <c r="D18" s="28"/>
      <c r="E18" s="29"/>
      <c r="F18" s="66" t="str">
        <f>IF(ISERROR(VLOOKUP(D18,アイシン室内機データ!$A$1:$F$76,3,FALSE)),"",VLOOKUP(D18,アイシン室内機データ!$A$1:$F$76,3,FALSE))</f>
        <v/>
      </c>
      <c r="G18" s="66" t="str">
        <f t="shared" ref="G18:G25" si="3">IF(ISERROR(E18*F18),"",(E18*F18))</f>
        <v/>
      </c>
      <c r="H18" s="66" t="str">
        <f>IF(ISERROR(VLOOKUP(D18,アイシン室内機データ!$A$1:$F$76,4,FALSE)),"",VLOOKUP(D18,アイシン室内機データ!$A$1:$F$76,4,FALSE))</f>
        <v/>
      </c>
      <c r="I18" s="66" t="str">
        <f t="shared" si="2"/>
        <v/>
      </c>
      <c r="J18" s="67" t="str">
        <f>IF(ISERROR(IF($D$10=50,VLOOKUP(D18,アイシン室内機データ!$A$1:$F$76,5,FALSE),IF($D$10=60,VLOOKUP(D18,アイシン室内機データ!$A$1:$F$76,6,FALSE),""))),"",IF($D$10=50,VLOOKUP(D18,アイシン室内機データ!A$1:$F$76,5,FALSE),IF($D$10=60,VLOOKUP(D18,アイシン室内機データ!$A$1:$F$76,6,FALSE),"")))</f>
        <v/>
      </c>
      <c r="K18" s="68" t="str">
        <f t="shared" si="0"/>
        <v/>
      </c>
      <c r="L18" s="94"/>
      <c r="M18" s="68">
        <f t="shared" si="1"/>
        <v>0</v>
      </c>
    </row>
    <row r="19" spans="1:14" ht="19" customHeight="1">
      <c r="B19" s="459"/>
      <c r="C19" s="65">
        <v>5</v>
      </c>
      <c r="D19" s="28"/>
      <c r="E19" s="29"/>
      <c r="F19" s="66" t="str">
        <f>IF(ISERROR(VLOOKUP(D19,アイシン室内機データ!$A$1:$F$76,3,FALSE)),"",VLOOKUP(D19,アイシン室内機データ!$A$1:$F$76,3,FALSE))</f>
        <v/>
      </c>
      <c r="G19" s="66" t="str">
        <f t="shared" si="3"/>
        <v/>
      </c>
      <c r="H19" s="66" t="str">
        <f>IF(ISERROR(VLOOKUP(D19,アイシン室内機データ!$A$1:$F$76,4,FALSE)),"",VLOOKUP(D19,アイシン室内機データ!$A$1:$F$76,4,FALSE))</f>
        <v/>
      </c>
      <c r="I19" s="66" t="str">
        <f t="shared" si="2"/>
        <v/>
      </c>
      <c r="J19" s="67" t="str">
        <f>IF(ISERROR(IF($D$10=50,VLOOKUP(D19,アイシン室内機データ!$A$1:$F$76,5,FALSE),IF($D$10=60,VLOOKUP(D19,アイシン室内機データ!$A$1:$F$76,6,FALSE),""))),"",IF($D$10=50,VLOOKUP(D19,アイシン室内機データ!A$1:$F$76,5,FALSE),IF($D$10=60,VLOOKUP(D19,アイシン室内機データ!$A$1:$F$76,6,FALSE),"")))</f>
        <v/>
      </c>
      <c r="K19" s="68" t="str">
        <f t="shared" si="0"/>
        <v/>
      </c>
      <c r="L19" s="94"/>
      <c r="M19" s="68">
        <f t="shared" si="1"/>
        <v>0</v>
      </c>
    </row>
    <row r="20" spans="1:14" ht="19" customHeight="1">
      <c r="B20" s="459"/>
      <c r="C20" s="65">
        <v>6</v>
      </c>
      <c r="D20" s="28"/>
      <c r="E20" s="29"/>
      <c r="F20" s="66" t="str">
        <f>IF(ISERROR(VLOOKUP(D20,アイシン室内機データ!$A$1:$F$76,3,FALSE)),"",VLOOKUP(D20,アイシン室内機データ!$A$1:$F$76,3,FALSE))</f>
        <v/>
      </c>
      <c r="G20" s="66" t="str">
        <f t="shared" si="3"/>
        <v/>
      </c>
      <c r="H20" s="66" t="str">
        <f>IF(ISERROR(VLOOKUP(D20,アイシン室内機データ!$A$1:$F$76,4,FALSE)),"",VLOOKUP(D20,アイシン室内機データ!$A$1:$F$76,4,FALSE))</f>
        <v/>
      </c>
      <c r="I20" s="66" t="str">
        <f t="shared" si="2"/>
        <v/>
      </c>
      <c r="J20" s="67" t="str">
        <f>IF(ISERROR(IF($D$10=50,VLOOKUP(D20,アイシン室内機データ!$A$1:$F$76,5,FALSE),IF($D$10=60,VLOOKUP(D20,アイシン室内機データ!$A$1:$F$76,6,FALSE),""))),"",IF($D$10=50,VLOOKUP(D20,アイシン室内機データ!A$1:$F$76,5,FALSE),IF($D$10=60,VLOOKUP(D20,アイシン室内機データ!$A$1:$F$76,6,FALSE),"")))</f>
        <v/>
      </c>
      <c r="K20" s="68" t="str">
        <f t="shared" si="0"/>
        <v/>
      </c>
      <c r="L20" s="94"/>
      <c r="M20" s="68">
        <f t="shared" si="1"/>
        <v>0</v>
      </c>
    </row>
    <row r="21" spans="1:14" ht="19" customHeight="1">
      <c r="B21" s="459"/>
      <c r="C21" s="65">
        <v>7</v>
      </c>
      <c r="D21" s="28"/>
      <c r="E21" s="29"/>
      <c r="F21" s="66" t="str">
        <f>IF(ISERROR(VLOOKUP(D21,アイシン室内機データ!$A$1:$F$76,3,FALSE)),"",VLOOKUP(D21,アイシン室内機データ!$A$1:$F$76,3,FALSE))</f>
        <v/>
      </c>
      <c r="G21" s="66" t="str">
        <f t="shared" si="3"/>
        <v/>
      </c>
      <c r="H21" s="66" t="str">
        <f>IF(ISERROR(VLOOKUP(D21,アイシン室内機データ!$A$1:$F$76,4,FALSE)),"",VLOOKUP(D21,アイシン室内機データ!$A$1:$F$76,4,FALSE))</f>
        <v/>
      </c>
      <c r="I21" s="66" t="str">
        <f t="shared" si="2"/>
        <v/>
      </c>
      <c r="J21" s="67" t="str">
        <f>IF(ISERROR(IF($D$10=50,VLOOKUP(D21,アイシン室内機データ!$A$1:$F$76,5,FALSE),IF($D$10=60,VLOOKUP(D21,アイシン室内機データ!$A$1:$F$76,6,FALSE),""))),"",IF($D$10=50,VLOOKUP(D21,アイシン室内機データ!A$1:$F$76,5,FALSE),IF($D$10=60,VLOOKUP(D21,アイシン室内機データ!$A$1:$F$76,6,FALSE),"")))</f>
        <v/>
      </c>
      <c r="K21" s="68" t="str">
        <f t="shared" si="0"/>
        <v/>
      </c>
      <c r="L21" s="94"/>
      <c r="M21" s="68">
        <f t="shared" si="1"/>
        <v>0</v>
      </c>
    </row>
    <row r="22" spans="1:14" ht="19" customHeight="1">
      <c r="B22" s="459"/>
      <c r="C22" s="65">
        <v>8</v>
      </c>
      <c r="D22" s="28"/>
      <c r="E22" s="29"/>
      <c r="F22" s="66" t="str">
        <f>IF(ISERROR(VLOOKUP(D22,アイシン室内機データ!$A$1:$F$76,3,FALSE)),"",VLOOKUP(D22,アイシン室内機データ!$A$1:$F$76,3,FALSE))</f>
        <v/>
      </c>
      <c r="G22" s="66" t="str">
        <f t="shared" si="3"/>
        <v/>
      </c>
      <c r="H22" s="66" t="str">
        <f>IF(ISERROR(VLOOKUP(D22,アイシン室内機データ!$A$1:$F$76,4,FALSE)),"",VLOOKUP(D22,アイシン室内機データ!$A$1:$F$76,4,FALSE))</f>
        <v/>
      </c>
      <c r="I22" s="66" t="str">
        <f t="shared" si="2"/>
        <v/>
      </c>
      <c r="J22" s="67" t="str">
        <f>IF(ISERROR(IF($D$10=50,VLOOKUP(D22,アイシン室内機データ!$A$1:$F$76,5,FALSE),IF($D$10=60,VLOOKUP(D22,アイシン室内機データ!$A$1:$F$76,6,FALSE),""))),"",IF($D$10=50,VLOOKUP(D22,アイシン室内機データ!A$1:$F$76,5,FALSE),IF($D$10=60,VLOOKUP(D22,アイシン室内機データ!$A$1:$F$76,6,FALSE),"")))</f>
        <v/>
      </c>
      <c r="K22" s="68" t="str">
        <f t="shared" si="0"/>
        <v/>
      </c>
      <c r="L22" s="94"/>
      <c r="M22" s="68">
        <f t="shared" si="1"/>
        <v>0</v>
      </c>
    </row>
    <row r="23" spans="1:14" ht="19" customHeight="1">
      <c r="B23" s="459"/>
      <c r="C23" s="65">
        <v>9</v>
      </c>
      <c r="D23" s="28"/>
      <c r="E23" s="29"/>
      <c r="F23" s="66" t="str">
        <f>IF(ISERROR(VLOOKUP(D23,アイシン室内機データ!$A$1:$F$76,3,FALSE)),"",VLOOKUP(D23,アイシン室内機データ!$A$1:$F$76,3,FALSE))</f>
        <v/>
      </c>
      <c r="G23" s="66" t="str">
        <f t="shared" si="3"/>
        <v/>
      </c>
      <c r="H23" s="66" t="str">
        <f>IF(ISERROR(VLOOKUP(D23,アイシン室内機データ!$A$1:$F$76,4,FALSE)),"",VLOOKUP(D23,アイシン室内機データ!$A$1:$F$76,4,FALSE))</f>
        <v/>
      </c>
      <c r="I23" s="66" t="str">
        <f t="shared" si="2"/>
        <v/>
      </c>
      <c r="J23" s="67" t="str">
        <f>IF(ISERROR(IF($D$10=50,VLOOKUP(D23,アイシン室内機データ!$A$1:$F$76,5,FALSE),IF($D$10=60,VLOOKUP(D23,アイシン室内機データ!$A$1:$F$76,6,FALSE),""))),"",IF($D$10=50,VLOOKUP(D23,アイシン室内機データ!A$1:$F$76,5,FALSE),IF($D$10=60,VLOOKUP(D23,アイシン室内機データ!$A$1:$F$76,6,FALSE),"")))</f>
        <v/>
      </c>
      <c r="K23" s="68" t="str">
        <f t="shared" si="0"/>
        <v/>
      </c>
      <c r="L23" s="94"/>
      <c r="M23" s="68">
        <f t="shared" si="1"/>
        <v>0</v>
      </c>
    </row>
    <row r="24" spans="1:14" ht="19" customHeight="1">
      <c r="B24" s="459"/>
      <c r="C24" s="65">
        <v>10</v>
      </c>
      <c r="D24" s="28"/>
      <c r="E24" s="29"/>
      <c r="F24" s="66" t="str">
        <f>IF(ISERROR(VLOOKUP(D24,アイシン室内機データ!$A$1:$F$76,3,FALSE)),"",VLOOKUP(D24,アイシン室内機データ!$A$1:$F$76,3,FALSE))</f>
        <v/>
      </c>
      <c r="G24" s="66" t="str">
        <f t="shared" si="3"/>
        <v/>
      </c>
      <c r="H24" s="66" t="str">
        <f>IF(ISERROR(VLOOKUP(D24,アイシン室内機データ!$A$1:$F$76,4,FALSE)),"",VLOOKUP(D24,アイシン室内機データ!$A$1:$F$76,4,FALSE))</f>
        <v/>
      </c>
      <c r="I24" s="66" t="str">
        <f t="shared" si="2"/>
        <v/>
      </c>
      <c r="J24" s="67" t="str">
        <f>IF(ISERROR(IF($D$10=50,VLOOKUP(D24,アイシン室内機データ!$A$1:$F$76,5,FALSE),IF($D$10=60,VLOOKUP(D24,アイシン室内機データ!$A$1:$F$76,6,FALSE),""))),"",IF($D$10=50,VLOOKUP(D24,アイシン室内機データ!A$1:$F$76,5,FALSE),IF($D$10=60,VLOOKUP(D24,アイシン室内機データ!$A$1:$F$76,6,FALSE),"")))</f>
        <v/>
      </c>
      <c r="K24" s="68" t="str">
        <f t="shared" si="0"/>
        <v/>
      </c>
      <c r="L24" s="94"/>
      <c r="M24" s="68">
        <f t="shared" si="1"/>
        <v>0</v>
      </c>
    </row>
    <row r="25" spans="1:14" ht="19" customHeight="1" thickBot="1">
      <c r="B25" s="460"/>
      <c r="C25" s="69">
        <v>11</v>
      </c>
      <c r="D25" s="30"/>
      <c r="E25" s="31"/>
      <c r="F25" s="118" t="str">
        <f>IF(ISERROR(VLOOKUP(D25,アイシン室内機データ!$A$1:$F$76,3,FALSE)),"",VLOOKUP(D25,アイシン室内機データ!$A$1:$F$76,3,FALSE))</f>
        <v/>
      </c>
      <c r="G25" s="118" t="str">
        <f t="shared" si="3"/>
        <v/>
      </c>
      <c r="H25" s="118" t="str">
        <f>IF(ISERROR(VLOOKUP(D25,アイシン室内機データ!$A$1:$F$76,4,FALSE)),"",VLOOKUP(D25,アイシン室内機データ!$A$1:$F$76,4,FALSE))</f>
        <v/>
      </c>
      <c r="I25" s="118" t="str">
        <f t="shared" si="2"/>
        <v/>
      </c>
      <c r="J25" s="77" t="str">
        <f>IF(ISERROR(IF($D$10=50,VLOOKUP(D25,アイシン室内機データ!$A$1:$F$76,5,FALSE),IF($D$10=60,VLOOKUP(D25,アイシン室内機データ!$A$1:$F$76,6,FALSE),""))),"",IF($D$10=50,VLOOKUP(D25,アイシン室内機データ!A$1:$F$76,5,FALSE),IF($D$10=60,VLOOKUP(D25,アイシン室内機データ!$A$1:$F$76,6,FALSE),"")))</f>
        <v/>
      </c>
      <c r="K25" s="119" t="str">
        <f t="shared" si="0"/>
        <v/>
      </c>
      <c r="L25" s="120"/>
      <c r="M25" s="119">
        <f t="shared" si="1"/>
        <v>0</v>
      </c>
    </row>
    <row r="26" spans="1:14" ht="20.25" customHeight="1" thickBot="1">
      <c r="B26" s="72" t="s">
        <v>17</v>
      </c>
      <c r="C26" s="73"/>
      <c r="D26" s="74"/>
      <c r="E26" s="75">
        <f>SUM(E15:E25)</f>
        <v>6</v>
      </c>
      <c r="F26" s="76"/>
      <c r="G26" s="77">
        <f t="shared" ref="G26:I26" si="4">SUM(G15:G25)</f>
        <v>54.4</v>
      </c>
      <c r="H26" s="78"/>
      <c r="I26" s="73">
        <f t="shared" si="4"/>
        <v>24.6</v>
      </c>
      <c r="J26" s="79"/>
      <c r="K26" s="80">
        <f>SUM(K15:K25)</f>
        <v>5</v>
      </c>
      <c r="L26" s="80"/>
      <c r="M26" s="80">
        <f>SUM(M15:M25)</f>
        <v>54.4</v>
      </c>
    </row>
    <row r="27" spans="1:14" ht="9" customHeight="1">
      <c r="B27" s="40"/>
    </row>
    <row r="28" spans="1:14">
      <c r="A28" s="40" t="s">
        <v>50</v>
      </c>
      <c r="B28" s="40"/>
    </row>
    <row r="29" spans="1:14">
      <c r="B29" s="40" t="s">
        <v>95</v>
      </c>
    </row>
    <row r="30" spans="1:14">
      <c r="B30" s="474" t="s">
        <v>18</v>
      </c>
      <c r="C30" s="474"/>
      <c r="D30" s="474"/>
      <c r="E30" s="475" t="s">
        <v>1</v>
      </c>
      <c r="F30" s="475"/>
      <c r="G30" s="475"/>
      <c r="H30" s="475"/>
      <c r="I30" s="475"/>
      <c r="J30" s="81"/>
      <c r="K30" s="476" t="s">
        <v>47</v>
      </c>
      <c r="L30" s="477"/>
    </row>
    <row r="31" spans="1:14">
      <c r="B31" s="478" t="s">
        <v>67</v>
      </c>
      <c r="C31" s="478"/>
      <c r="D31" s="478"/>
      <c r="E31" s="475" t="s">
        <v>72</v>
      </c>
      <c r="F31" s="475"/>
      <c r="G31" s="475"/>
      <c r="H31" s="475"/>
      <c r="I31" s="475"/>
      <c r="J31" s="81"/>
      <c r="K31" s="479" t="str">
        <f>IF(E26=0,"室内機接続可否情報入力",IF(E26&lt;4,"×",IF(E26&gt;11,"×","〇")))</f>
        <v>〇</v>
      </c>
      <c r="L31" s="480"/>
    </row>
    <row r="32" spans="1:14">
      <c r="B32" s="478" t="s">
        <v>68</v>
      </c>
      <c r="C32" s="478"/>
      <c r="D32" s="478"/>
      <c r="E32" s="481" t="s">
        <v>61</v>
      </c>
      <c r="F32" s="481"/>
      <c r="G32" s="481"/>
      <c r="H32" s="481"/>
      <c r="I32" s="481"/>
      <c r="J32" s="81"/>
      <c r="K32" s="479" t="str">
        <f>IF(G26=0,"室内機接続可否情報入力",IF(G26&lt;54,"×",IF(G26&gt;72.8,"×","〇")))</f>
        <v>〇</v>
      </c>
      <c r="L32" s="480"/>
      <c r="N32" s="82"/>
    </row>
    <row r="33" spans="2:13">
      <c r="B33" s="471" t="s">
        <v>69</v>
      </c>
      <c r="C33" s="471"/>
      <c r="D33" s="471"/>
      <c r="E33" s="83">
        <f>IF(ISERROR(VLOOKUP(D11, 'ブレーカー容量別突入電流、消費電力値'!A1:D4,3,FALSE)),"",VLOOKUP(D11, 'ブレーカー容量別突入電流、消費電力値'!A1:D4,3,FALSE))</f>
        <v>38</v>
      </c>
      <c r="F33" s="84"/>
      <c r="G33" s="84" t="s">
        <v>63</v>
      </c>
      <c r="H33" s="85"/>
      <c r="I33" s="86"/>
      <c r="J33" s="87"/>
      <c r="K33" s="482" t="str">
        <f>IF(E33="","遮断機容量を入力",IF(I26=0,"室内機接続可否情報入力",IF(I26&lt;=E33,"〇","×")))</f>
        <v>〇</v>
      </c>
      <c r="L33" s="483"/>
    </row>
    <row r="34" spans="2:13">
      <c r="B34" s="471" t="s">
        <v>70</v>
      </c>
      <c r="C34" s="471"/>
      <c r="D34" s="471"/>
      <c r="E34" s="83">
        <f>IF(ISERROR(VLOOKUP(D11, 'ブレーカー容量別突入電流、消費電力値'!A1:D4,4,FALSE)),"",VLOOKUP(D11, 'ブレーカー容量別突入電流、消費電力値'!A1:D4,4,FALSE))</f>
        <v>10</v>
      </c>
      <c r="F34" s="85"/>
      <c r="G34" s="84" t="s">
        <v>63</v>
      </c>
      <c r="H34" s="85"/>
      <c r="I34" s="86"/>
      <c r="J34" s="87"/>
      <c r="K34" s="472" t="str">
        <f>IF(E34="","遮断機容量を入力",IF(K26=0,"室内機接続可否情報もしくは周波数入力",IF(K26&lt;=E34,"〇","×")))</f>
        <v>〇</v>
      </c>
      <c r="L34" s="473"/>
    </row>
    <row r="35" spans="2:13" ht="22.5">
      <c r="B35" s="489" t="s">
        <v>50</v>
      </c>
      <c r="C35" s="490"/>
      <c r="D35" s="490"/>
      <c r="E35" s="490"/>
      <c r="F35" s="490"/>
      <c r="G35" s="490"/>
      <c r="H35" s="490"/>
      <c r="I35" s="491"/>
      <c r="J35" s="81"/>
      <c r="K35" s="492" t="str">
        <f>IF(COUNTIF(K31:L34,"〇")=4,"〇","×")</f>
        <v>〇</v>
      </c>
      <c r="L35" s="493"/>
    </row>
    <row r="36" spans="2:13">
      <c r="B36" s="88"/>
      <c r="C36" s="325" t="s">
        <v>257</v>
      </c>
    </row>
    <row r="37" spans="2:13">
      <c r="B37" s="40" t="s">
        <v>75</v>
      </c>
    </row>
    <row r="38" spans="2:13">
      <c r="B38" s="494" t="s">
        <v>18</v>
      </c>
      <c r="C38" s="494"/>
      <c r="D38" s="494"/>
      <c r="E38" s="494" t="s">
        <v>1</v>
      </c>
      <c r="F38" s="494"/>
      <c r="G38" s="494"/>
      <c r="H38" s="494"/>
      <c r="I38" s="494"/>
      <c r="J38" s="81"/>
      <c r="K38" s="494" t="s">
        <v>47</v>
      </c>
      <c r="L38" s="494"/>
      <c r="M38" s="494"/>
    </row>
    <row r="39" spans="2:13" ht="72" customHeight="1">
      <c r="B39" s="474" t="s">
        <v>80</v>
      </c>
      <c r="C39" s="474"/>
      <c r="D39" s="474"/>
      <c r="E39" s="495" t="s">
        <v>83</v>
      </c>
      <c r="F39" s="496"/>
      <c r="G39" s="496"/>
      <c r="H39" s="496"/>
      <c r="I39" s="496"/>
      <c r="J39" s="81"/>
      <c r="K39" s="497" t="str">
        <f>IF(K35="×","×",IF(M26=0,"室内機接続可否情報入力",IF(M26&gt;56,'室内機情報など（消さない）'!H6,"〇")))</f>
        <v>〇</v>
      </c>
      <c r="L39" s="497"/>
      <c r="M39" s="497"/>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84" t="s">
        <v>76</v>
      </c>
      <c r="C42" s="485"/>
      <c r="D42" s="486"/>
      <c r="E42" s="487" t="str">
        <f>IF(AND(K35="〇",K39="〇"),'室内機情報など（消さない）'!I6,IF(AND(K35="〇",K39='室内機情報など（消さない）'!H6),'室内機情報など（消さない）'!I7,"×"))</f>
        <v>〇　室内機入力欄の緑色ハッチングの全ての室内機が補助対象です。</v>
      </c>
      <c r="F42" s="487"/>
      <c r="G42" s="487"/>
      <c r="H42" s="487"/>
      <c r="I42" s="487"/>
      <c r="J42" s="487"/>
      <c r="K42" s="487"/>
      <c r="L42" s="487"/>
      <c r="M42" s="488"/>
    </row>
  </sheetData>
  <sheetProtection algorithmName="SHA-512" hashValue="IwhrSUvL2yqiGMSGTv1CytqUTySABigJ50496VXSrC1t3RnNhnP/aSyk5xmAwwNQrMocCxHWGeYSSS51/I90Gg==" saltValue="VCHbzsTvPz3ZAo9J03A79Q==" spinCount="100000" sheet="1" objects="1" scenarios="1"/>
  <mergeCells count="29">
    <mergeCell ref="B42:D42"/>
    <mergeCell ref="E42:M42"/>
    <mergeCell ref="B35:I35"/>
    <mergeCell ref="K35:L35"/>
    <mergeCell ref="B38:D38"/>
    <mergeCell ref="E38:I38"/>
    <mergeCell ref="K38:M38"/>
    <mergeCell ref="B39:D39"/>
    <mergeCell ref="E39:I39"/>
    <mergeCell ref="K39:M39"/>
    <mergeCell ref="B34:D34"/>
    <mergeCell ref="K34:L34"/>
    <mergeCell ref="B30:D30"/>
    <mergeCell ref="E30:I30"/>
    <mergeCell ref="K30:L30"/>
    <mergeCell ref="B31:D31"/>
    <mergeCell ref="E31:I31"/>
    <mergeCell ref="K31:L31"/>
    <mergeCell ref="B32:D32"/>
    <mergeCell ref="E32:I32"/>
    <mergeCell ref="K32:L32"/>
    <mergeCell ref="B33:D33"/>
    <mergeCell ref="K33:L33"/>
    <mergeCell ref="B15:B25"/>
    <mergeCell ref="A4:L4"/>
    <mergeCell ref="B10:C10"/>
    <mergeCell ref="G10:I10"/>
    <mergeCell ref="B11:C11"/>
    <mergeCell ref="B14:C14"/>
  </mergeCells>
  <phoneticPr fontId="1"/>
  <conditionalFormatting sqref="D15:M25">
    <cfRule type="expression" dxfId="2" priority="1">
      <formula>AND($K$35="〇",$M$26&lt;=56,$L15="〇")</formula>
    </cfRule>
  </conditionalFormatting>
  <dataValidations count="5">
    <dataValidation type="whole" allowBlank="1" showInputMessage="1" showErrorMessage="1" sqref="E15" xr:uid="{2554A026-C476-41D2-853C-1B54A8C1F94B}">
      <formula1>1</formula1>
      <formula2>11</formula2>
    </dataValidation>
    <dataValidation type="list" allowBlank="1" showInputMessage="1" showErrorMessage="1" sqref="D10" xr:uid="{5B93DF9B-34BE-441E-B3A3-1CF960B7FEB9}">
      <formula1>周波数</formula1>
    </dataValidation>
    <dataValidation type="list" allowBlank="1" showInputMessage="1" showErrorMessage="1" sqref="D11" xr:uid="{3C66122B-2829-44C9-A289-725D939C015B}">
      <formula1>遮断器</formula1>
    </dataValidation>
    <dataValidation type="list" allowBlank="1" showInputMessage="1" showErrorMessage="1" sqref="F9" xr:uid="{CA0326CA-EE6F-40B5-85AB-F1A7538655D9}">
      <formula1>空調運転</formula1>
    </dataValidation>
    <dataValidation type="list" allowBlank="1" showInputMessage="1" showErrorMessage="1" sqref="L15:L25" xr:uid="{65F3E1B4-05E3-42D9-8EE7-4E2B7104BE65}">
      <formula1>避難所利用</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8828341-4564-43F8-954D-32B7B9171657}">
          <x14:formula1>
            <xm:f>アイシン室内機データ!$A$5:$A$68</xm:f>
          </x14:formula1>
          <xm:sqref>D15:D25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229FA-BA8A-4379-8730-19F0E69E9D61}">
  <sheetPr>
    <pageSetUpPr fitToPage="1"/>
  </sheetPr>
  <dimension ref="A1:N42"/>
  <sheetViews>
    <sheetView showGridLines="0" tabSelected="1" view="pageBreakPreview" zoomScale="80" zoomScaleNormal="85" zoomScaleSheetLayoutView="80" workbookViewId="0">
      <selection activeCell="M10" sqref="M10"/>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2" t="s">
        <v>256</v>
      </c>
      <c r="M1" s="35" t="s">
        <v>137</v>
      </c>
    </row>
    <row r="2" spans="1:14" ht="8.5" customHeight="1"/>
    <row r="3" spans="1:14" ht="29">
      <c r="A3" s="36" t="s">
        <v>172</v>
      </c>
    </row>
    <row r="4" spans="1:14" ht="28.75" customHeight="1">
      <c r="A4" s="461" t="s">
        <v>96</v>
      </c>
      <c r="B4" s="462"/>
      <c r="C4" s="462"/>
      <c r="D4" s="462"/>
      <c r="E4" s="462"/>
      <c r="F4" s="462"/>
      <c r="G4" s="462"/>
      <c r="H4" s="462"/>
      <c r="I4" s="462"/>
      <c r="J4" s="462"/>
      <c r="K4" s="462"/>
      <c r="L4" s="498"/>
      <c r="M4" s="32"/>
      <c r="N4" s="37" t="s">
        <v>138</v>
      </c>
    </row>
    <row r="5" spans="1:14" ht="20.149999999999999" customHeight="1">
      <c r="A5" s="38"/>
      <c r="B5" s="39" t="s">
        <v>97</v>
      </c>
      <c r="C5" s="38"/>
      <c r="D5" s="38"/>
      <c r="E5" s="38"/>
      <c r="F5" s="38"/>
      <c r="G5" s="38"/>
      <c r="H5" s="38"/>
      <c r="I5" s="38"/>
      <c r="J5" s="38"/>
      <c r="K5" s="38"/>
      <c r="L5" s="38"/>
      <c r="M5" s="38"/>
    </row>
    <row r="6" spans="1:14" ht="20.149999999999999" customHeight="1">
      <c r="B6" s="39" t="s">
        <v>98</v>
      </c>
    </row>
    <row r="7" spans="1:14" ht="11.5" customHeight="1">
      <c r="B7" s="39"/>
    </row>
    <row r="8" spans="1:14" ht="20.5" thickBot="1">
      <c r="A8" s="40" t="s">
        <v>66</v>
      </c>
      <c r="I8" s="43"/>
      <c r="K8" s="35" t="s">
        <v>136</v>
      </c>
    </row>
    <row r="9" spans="1:14" ht="25.5" customHeight="1" thickBot="1">
      <c r="B9" s="15" t="s">
        <v>73</v>
      </c>
      <c r="C9" s="16"/>
      <c r="D9" s="16"/>
      <c r="E9" s="16"/>
      <c r="F9" s="41"/>
      <c r="G9" s="42"/>
    </row>
    <row r="10" spans="1:14" ht="21.75" customHeight="1" thickBot="1">
      <c r="B10" s="463" t="s">
        <v>41</v>
      </c>
      <c r="C10" s="464"/>
      <c r="D10" s="24"/>
      <c r="E10" s="17" t="s">
        <v>42</v>
      </c>
      <c r="F10" s="44"/>
      <c r="G10" s="465"/>
      <c r="H10" s="466"/>
      <c r="I10" s="466"/>
      <c r="J10" s="45"/>
      <c r="K10" s="33"/>
      <c r="L10" s="46"/>
    </row>
    <row r="11" spans="1:14" ht="21.75" customHeight="1" thickBot="1">
      <c r="B11" s="467" t="s">
        <v>62</v>
      </c>
      <c r="C11" s="468"/>
      <c r="D11" s="25"/>
      <c r="E11" s="47" t="s">
        <v>58</v>
      </c>
      <c r="F11" s="48"/>
      <c r="G11" s="18" t="s">
        <v>59</v>
      </c>
      <c r="H11" s="18"/>
      <c r="I11" s="19" t="str">
        <f>IF(ISERROR(VLOOKUP(D11,'ブレーカー容量別突入電流、消費電力値'!A1:D4,2,FALSE)),"",(VLOOKUP(D11,'ブレーカー容量別突入電流、消費電力値'!A1:D4,2,FALSE)))</f>
        <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469" t="s">
        <v>48</v>
      </c>
      <c r="C14" s="470"/>
      <c r="D14" s="54" t="s">
        <v>0</v>
      </c>
      <c r="E14" s="55" t="s">
        <v>16</v>
      </c>
      <c r="F14" s="56" t="s">
        <v>44</v>
      </c>
      <c r="G14" s="57" t="s">
        <v>39</v>
      </c>
      <c r="H14" s="57" t="s">
        <v>40</v>
      </c>
      <c r="I14" s="58" t="s">
        <v>37</v>
      </c>
      <c r="J14" s="59" t="s">
        <v>35</v>
      </c>
      <c r="K14" s="60" t="s">
        <v>38</v>
      </c>
      <c r="L14" s="60" t="s">
        <v>77</v>
      </c>
      <c r="M14" s="60" t="s">
        <v>78</v>
      </c>
    </row>
    <row r="15" spans="1:14" ht="19" customHeight="1">
      <c r="B15" s="458" t="s">
        <v>71</v>
      </c>
      <c r="C15" s="61">
        <v>1</v>
      </c>
      <c r="D15" s="326"/>
      <c r="E15" s="27"/>
      <c r="F15" s="62" t="str">
        <f>IF(ISERROR(VLOOKUP(D15,アイシン室内機データ!$A$1:$F$76,3,FALSE)),"",VLOOKUP(D15,アイシン室内機データ!$A$1:$F$76,3,FALSE))</f>
        <v/>
      </c>
      <c r="G15" s="62" t="str">
        <f>IF(ISERROR(E15*F15),"",(E15*F15))</f>
        <v/>
      </c>
      <c r="H15" s="62" t="str">
        <f>IF(ISERROR(VLOOKUP(D15,アイシン室内機データ!$A$1:$F$76,4,FALSE)),"",VLOOKUP(D15,アイシン室内機データ!$A$1:$F$76,4,FALSE))</f>
        <v/>
      </c>
      <c r="I15" s="62" t="str">
        <f>IF(ISERROR(E15*H15),"",(E15*H15))</f>
        <v/>
      </c>
      <c r="J15" s="63" t="str">
        <f>IF(ISERROR(IF($D$10=50,VLOOKUP(D15,アイシン室内機データ!$A$1:$F$76,5,FALSE),IF($D$10=60,VLOOKUP(D15,アイシン室内機データ!$A$1:$F$76,6,FALSE),""))),"",IF($D$10=50,VLOOKUP(D15,アイシン室内機データ!A$1:$F$76,5,FALSE),IF($D$10=60,VLOOKUP(D15,アイシン室内機データ!$A$1:$F$76,6,FALSE),"")))</f>
        <v/>
      </c>
      <c r="K15" s="63" t="str">
        <f>IF(ISERROR(E15*J15),"",(E15*J15))</f>
        <v/>
      </c>
      <c r="L15" s="327"/>
      <c r="M15" s="328">
        <f>IF(L15="〇",G15,0)</f>
        <v>0</v>
      </c>
    </row>
    <row r="16" spans="1:14" ht="19" customHeight="1">
      <c r="B16" s="459"/>
      <c r="C16" s="65">
        <v>2</v>
      </c>
      <c r="D16" s="28"/>
      <c r="E16" s="108"/>
      <c r="F16" s="115" t="str">
        <f>IF(ISERROR(VLOOKUP(D16,アイシン室内機データ!$A$1:$F$76,3,FALSE)),"",VLOOKUP(D16,アイシン室内機データ!$A$1:$F$76,3,FALSE))</f>
        <v/>
      </c>
      <c r="G16" s="115" t="str">
        <f t="shared" ref="G16:G25" si="0">IF(ISERROR(E16*F16),"",(E16*F16))</f>
        <v/>
      </c>
      <c r="H16" s="115" t="str">
        <f>IF(ISERROR(VLOOKUP(D16,アイシン室内機データ!$A$1:$F$76,4,FALSE)),"",VLOOKUP(D16,アイシン室内機データ!$A$1:$F$76,4,FALSE))</f>
        <v/>
      </c>
      <c r="I16" s="115" t="str">
        <f t="shared" ref="I16:I25" si="1">IF(ISERROR(E16*H16),"",(E16*H16))</f>
        <v/>
      </c>
      <c r="J16" s="116" t="str">
        <f>IF(ISERROR(IF($D$10=50,VLOOKUP(D16,アイシン室内機データ!$A$1:$F$76,5,FALSE),IF($D$10=60,VLOOKUP(D16,アイシン室内機データ!$A$1:$F$76,6,FALSE),""))),"",IF($D$10=50,VLOOKUP(D16,アイシン室内機データ!A$1:$F$76,5,FALSE),IF($D$10=60,VLOOKUP(D16,アイシン室内機データ!$A$1:$F$76,6,FALSE),"")))</f>
        <v/>
      </c>
      <c r="K16" s="116" t="str">
        <f t="shared" ref="K16:K25" si="2">IF(ISERROR(E16*J16),"",(E16*J16))</f>
        <v/>
      </c>
      <c r="L16" s="329"/>
      <c r="M16" s="110">
        <f t="shared" ref="M16:M25" si="3">IF(L16="〇",G16,0)</f>
        <v>0</v>
      </c>
    </row>
    <row r="17" spans="1:14" ht="19" customHeight="1">
      <c r="B17" s="459"/>
      <c r="C17" s="65">
        <v>3</v>
      </c>
      <c r="D17" s="28"/>
      <c r="E17" s="29"/>
      <c r="F17" s="66" t="str">
        <f>IF(ISERROR(VLOOKUP(D17,アイシン室内機データ!$A$1:$F$76,3,FALSE)),"",VLOOKUP(D17,アイシン室内機データ!$A$1:$F$76,3,FALSE))</f>
        <v/>
      </c>
      <c r="G17" s="66" t="str">
        <f t="shared" si="0"/>
        <v/>
      </c>
      <c r="H17" s="66" t="str">
        <f>IF(ISERROR(VLOOKUP(D17,アイシン室内機データ!$A$1:$F$76,4,FALSE)),"",VLOOKUP(D17,アイシン室内機データ!$A$1:$F$76,4,FALSE))</f>
        <v/>
      </c>
      <c r="I17" s="66" t="str">
        <f t="shared" si="1"/>
        <v/>
      </c>
      <c r="J17" s="66" t="str">
        <f>IF(ISERROR(IF($D$10=50,VLOOKUP(D17,アイシン室内機データ!$A$1:$F$76,5,FALSE),IF($D$10=60,VLOOKUP(D17,アイシン室内機データ!$A$1:$F$76,6,FALSE),""))),"",IF($D$10=50,VLOOKUP(D17,アイシン室内機データ!A$1:$F$76,5,FALSE),IF($D$10=60,VLOOKUP(D17,アイシン室内機データ!$A$1:$F$76,6,FALSE),"")))</f>
        <v/>
      </c>
      <c r="K17" s="67" t="str">
        <f t="shared" si="2"/>
        <v/>
      </c>
      <c r="L17" s="109"/>
      <c r="M17" s="330">
        <f t="shared" si="3"/>
        <v>0</v>
      </c>
    </row>
    <row r="18" spans="1:14" ht="19" customHeight="1">
      <c r="B18" s="459"/>
      <c r="C18" s="65">
        <v>4</v>
      </c>
      <c r="D18" s="28"/>
      <c r="E18" s="29"/>
      <c r="F18" s="66" t="str">
        <f>IF(ISERROR(VLOOKUP(D18,アイシン室内機データ!$A$1:$F$76,3,FALSE)),"",VLOOKUP(D18,アイシン室内機データ!$A$1:$F$76,3,FALSE))</f>
        <v/>
      </c>
      <c r="G18" s="66" t="str">
        <f t="shared" si="0"/>
        <v/>
      </c>
      <c r="H18" s="66" t="str">
        <f>IF(ISERROR(VLOOKUP(D18,アイシン室内機データ!$A$1:$F$76,4,FALSE)),"",VLOOKUP(D18,アイシン室内機データ!$A$1:$F$76,4,FALSE))</f>
        <v/>
      </c>
      <c r="I18" s="66" t="str">
        <f t="shared" si="1"/>
        <v/>
      </c>
      <c r="J18" s="66" t="str">
        <f>IF(ISERROR(IF($D$10=50,VLOOKUP(D18,アイシン室内機データ!$A$1:$F$76,5,FALSE),IF($D$10=60,VLOOKUP(D18,アイシン室内機データ!$A$1:$F$76,6,FALSE),""))),"",IF($D$10=50,VLOOKUP(D18,アイシン室内機データ!A$1:$F$76,5,FALSE),IF($D$10=60,VLOOKUP(D18,アイシン室内機データ!$A$1:$F$76,6,FALSE),"")))</f>
        <v/>
      </c>
      <c r="K18" s="67" t="str">
        <f t="shared" si="2"/>
        <v/>
      </c>
      <c r="L18" s="109"/>
      <c r="M18" s="330">
        <f t="shared" si="3"/>
        <v>0</v>
      </c>
    </row>
    <row r="19" spans="1:14" ht="19" customHeight="1">
      <c r="B19" s="459"/>
      <c r="C19" s="65">
        <v>5</v>
      </c>
      <c r="D19" s="28"/>
      <c r="E19" s="29"/>
      <c r="F19" s="66" t="str">
        <f>IF(ISERROR(VLOOKUP(D19,アイシン室内機データ!$A$1:$F$76,3,FALSE)),"",VLOOKUP(D19,アイシン室内機データ!$A$1:$F$76,3,FALSE))</f>
        <v/>
      </c>
      <c r="G19" s="66" t="str">
        <f t="shared" si="0"/>
        <v/>
      </c>
      <c r="H19" s="66" t="str">
        <f>IF(ISERROR(VLOOKUP(D19,アイシン室内機データ!$A$1:$F$76,4,FALSE)),"",VLOOKUP(D19,アイシン室内機データ!$A$1:$F$76,4,FALSE))</f>
        <v/>
      </c>
      <c r="I19" s="66" t="str">
        <f t="shared" si="1"/>
        <v/>
      </c>
      <c r="J19" s="66" t="str">
        <f>IF(ISERROR(IF($D$10=50,VLOOKUP(D19,アイシン室内機データ!$A$1:$F$76,5,FALSE),IF($D$10=60,VLOOKUP(D19,アイシン室内機データ!$A$1:$F$76,6,FALSE),""))),"",IF($D$10=50,VLOOKUP(D19,アイシン室内機データ!A$1:$F$76,5,FALSE),IF($D$10=60,VLOOKUP(D19,アイシン室内機データ!$A$1:$F$76,6,FALSE),"")))</f>
        <v/>
      </c>
      <c r="K19" s="67" t="str">
        <f t="shared" si="2"/>
        <v/>
      </c>
      <c r="L19" s="109"/>
      <c r="M19" s="330">
        <f t="shared" si="3"/>
        <v>0</v>
      </c>
    </row>
    <row r="20" spans="1:14" ht="19" customHeight="1">
      <c r="B20" s="459"/>
      <c r="C20" s="65">
        <v>6</v>
      </c>
      <c r="D20" s="28"/>
      <c r="E20" s="29"/>
      <c r="F20" s="66" t="str">
        <f>IF(ISERROR(VLOOKUP(D20,アイシン室内機データ!$A$1:$F$76,3,FALSE)),"",VLOOKUP(D20,アイシン室内機データ!$A$1:$F$76,3,FALSE))</f>
        <v/>
      </c>
      <c r="G20" s="66" t="str">
        <f t="shared" si="0"/>
        <v/>
      </c>
      <c r="H20" s="66" t="str">
        <f>IF(ISERROR(VLOOKUP(D20,アイシン室内機データ!$A$1:$F$76,4,FALSE)),"",VLOOKUP(D20,アイシン室内機データ!$A$1:$F$76,4,FALSE))</f>
        <v/>
      </c>
      <c r="I20" s="66" t="str">
        <f t="shared" si="1"/>
        <v/>
      </c>
      <c r="J20" s="66" t="str">
        <f>IF(ISERROR(IF($D$10=50,VLOOKUP(D20,アイシン室内機データ!$A$1:$F$76,5,FALSE),IF($D$10=60,VLOOKUP(D20,アイシン室内機データ!$A$1:$F$76,6,FALSE),""))),"",IF($D$10=50,VLOOKUP(D20,アイシン室内機データ!A$1:$F$76,5,FALSE),IF($D$10=60,VLOOKUP(D20,アイシン室内機データ!$A$1:$F$76,6,FALSE),"")))</f>
        <v/>
      </c>
      <c r="K20" s="67" t="str">
        <f t="shared" si="2"/>
        <v/>
      </c>
      <c r="L20" s="109"/>
      <c r="M20" s="330">
        <f t="shared" si="3"/>
        <v>0</v>
      </c>
    </row>
    <row r="21" spans="1:14" ht="19" customHeight="1">
      <c r="B21" s="459"/>
      <c r="C21" s="65">
        <v>7</v>
      </c>
      <c r="D21" s="28"/>
      <c r="E21" s="29"/>
      <c r="F21" s="66" t="str">
        <f>IF(ISERROR(VLOOKUP(D21,アイシン室内機データ!$A$1:$F$76,3,FALSE)),"",VLOOKUP(D21,アイシン室内機データ!$A$1:$F$76,3,FALSE))</f>
        <v/>
      </c>
      <c r="G21" s="66" t="str">
        <f t="shared" si="0"/>
        <v/>
      </c>
      <c r="H21" s="66" t="str">
        <f>IF(ISERROR(VLOOKUP(D21,アイシン室内機データ!$A$1:$F$76,4,FALSE)),"",VLOOKUP(D21,アイシン室内機データ!$A$1:$F$76,4,FALSE))</f>
        <v/>
      </c>
      <c r="I21" s="66" t="str">
        <f t="shared" si="1"/>
        <v/>
      </c>
      <c r="J21" s="66" t="str">
        <f>IF(ISERROR(IF($D$10=50,VLOOKUP(D21,アイシン室内機データ!$A$1:$F$76,5,FALSE),IF($D$10=60,VLOOKUP(D21,アイシン室内機データ!$A$1:$F$76,6,FALSE),""))),"",IF($D$10=50,VLOOKUP(D21,アイシン室内機データ!A$1:$F$76,5,FALSE),IF($D$10=60,VLOOKUP(D21,アイシン室内機データ!$A$1:$F$76,6,FALSE),"")))</f>
        <v/>
      </c>
      <c r="K21" s="67" t="str">
        <f t="shared" si="2"/>
        <v/>
      </c>
      <c r="L21" s="109"/>
      <c r="M21" s="330">
        <f t="shared" si="3"/>
        <v>0</v>
      </c>
    </row>
    <row r="22" spans="1:14" ht="19" customHeight="1">
      <c r="B22" s="459"/>
      <c r="C22" s="65">
        <v>8</v>
      </c>
      <c r="D22" s="28"/>
      <c r="E22" s="29"/>
      <c r="F22" s="66" t="str">
        <f>IF(ISERROR(VLOOKUP(D22,アイシン室内機データ!$A$1:$F$76,3,FALSE)),"",VLOOKUP(D22,アイシン室内機データ!$A$1:$F$76,3,FALSE))</f>
        <v/>
      </c>
      <c r="G22" s="66" t="str">
        <f t="shared" si="0"/>
        <v/>
      </c>
      <c r="H22" s="66" t="str">
        <f>IF(ISERROR(VLOOKUP(D22,アイシン室内機データ!$A$1:$F$76,4,FALSE)),"",VLOOKUP(D22,アイシン室内機データ!$A$1:$F$76,4,FALSE))</f>
        <v/>
      </c>
      <c r="I22" s="66" t="str">
        <f t="shared" si="1"/>
        <v/>
      </c>
      <c r="J22" s="66" t="str">
        <f>IF(ISERROR(IF($D$10=50,VLOOKUP(D22,アイシン室内機データ!$A$1:$F$76,5,FALSE),IF($D$10=60,VLOOKUP(D22,アイシン室内機データ!$A$1:$F$76,6,FALSE),""))),"",IF($D$10=50,VLOOKUP(D22,アイシン室内機データ!A$1:$F$76,5,FALSE),IF($D$10=60,VLOOKUP(D22,アイシン室内機データ!$A$1:$F$76,6,FALSE),"")))</f>
        <v/>
      </c>
      <c r="K22" s="67" t="str">
        <f t="shared" si="2"/>
        <v/>
      </c>
      <c r="L22" s="109"/>
      <c r="M22" s="330">
        <f t="shared" si="3"/>
        <v>0</v>
      </c>
    </row>
    <row r="23" spans="1:14" ht="19" customHeight="1">
      <c r="B23" s="459"/>
      <c r="C23" s="65">
        <v>9</v>
      </c>
      <c r="D23" s="28"/>
      <c r="E23" s="29"/>
      <c r="F23" s="66" t="str">
        <f>IF(ISERROR(VLOOKUP(D23,アイシン室内機データ!$A$1:$F$76,3,FALSE)),"",VLOOKUP(D23,アイシン室内機データ!$A$1:$F$76,3,FALSE))</f>
        <v/>
      </c>
      <c r="G23" s="66" t="str">
        <f t="shared" si="0"/>
        <v/>
      </c>
      <c r="H23" s="66" t="str">
        <f>IF(ISERROR(VLOOKUP(D23,アイシン室内機データ!$A$1:$F$76,4,FALSE)),"",VLOOKUP(D23,アイシン室内機データ!$A$1:$F$76,4,FALSE))</f>
        <v/>
      </c>
      <c r="I23" s="66" t="str">
        <f t="shared" si="1"/>
        <v/>
      </c>
      <c r="J23" s="66" t="str">
        <f>IF(ISERROR(IF($D$10=50,VLOOKUP(D23,アイシン室内機データ!$A$1:$F$76,5,FALSE),IF($D$10=60,VLOOKUP(D23,アイシン室内機データ!$A$1:$F$76,6,FALSE),""))),"",IF($D$10=50,VLOOKUP(D23,アイシン室内機データ!A$1:$F$76,5,FALSE),IF($D$10=60,VLOOKUP(D23,アイシン室内機データ!$A$1:$F$76,6,FALSE),"")))</f>
        <v/>
      </c>
      <c r="K23" s="67" t="str">
        <f t="shared" si="2"/>
        <v/>
      </c>
      <c r="L23" s="109"/>
      <c r="M23" s="330">
        <f t="shared" si="3"/>
        <v>0</v>
      </c>
    </row>
    <row r="24" spans="1:14" ht="19" customHeight="1">
      <c r="B24" s="459"/>
      <c r="C24" s="65">
        <v>10</v>
      </c>
      <c r="D24" s="28"/>
      <c r="E24" s="29"/>
      <c r="F24" s="66" t="str">
        <f>IF(ISERROR(VLOOKUP(D24,アイシン室内機データ!$A$1:$F$76,3,FALSE)),"",VLOOKUP(D24,アイシン室内機データ!$A$1:$F$76,3,FALSE))</f>
        <v/>
      </c>
      <c r="G24" s="66" t="str">
        <f t="shared" si="0"/>
        <v/>
      </c>
      <c r="H24" s="66" t="str">
        <f>IF(ISERROR(VLOOKUP(D24,アイシン室内機データ!$A$1:$F$76,4,FALSE)),"",VLOOKUP(D24,アイシン室内機データ!$A$1:$F$76,4,FALSE))</f>
        <v/>
      </c>
      <c r="I24" s="66" t="str">
        <f t="shared" si="1"/>
        <v/>
      </c>
      <c r="J24" s="66" t="str">
        <f>IF(ISERROR(IF($D$10=50,VLOOKUP(D24,アイシン室内機データ!$A$1:$F$76,5,FALSE),IF($D$10=60,VLOOKUP(D24,アイシン室内機データ!$A$1:$F$76,6,FALSE),""))),"",IF($D$10=50,VLOOKUP(D24,アイシン室内機データ!A$1:$F$76,5,FALSE),IF($D$10=60,VLOOKUP(D24,アイシン室内機データ!$A$1:$F$76,6,FALSE),"")))</f>
        <v/>
      </c>
      <c r="K24" s="67" t="str">
        <f t="shared" si="2"/>
        <v/>
      </c>
      <c r="L24" s="109"/>
      <c r="M24" s="330">
        <f t="shared" si="3"/>
        <v>0</v>
      </c>
    </row>
    <row r="25" spans="1:14" ht="19" customHeight="1" thickBot="1">
      <c r="B25" s="460"/>
      <c r="C25" s="69">
        <v>11</v>
      </c>
      <c r="D25" s="30"/>
      <c r="E25" s="31"/>
      <c r="F25" s="70" t="str">
        <f>IF(ISERROR(VLOOKUP(D25,アイシン室内機データ!$A$1:$F$76,3,FALSE)),"",VLOOKUP(D25,アイシン室内機データ!$A$1:$F$76,3,FALSE))</f>
        <v/>
      </c>
      <c r="G25" s="70" t="str">
        <f t="shared" si="0"/>
        <v/>
      </c>
      <c r="H25" s="70" t="str">
        <f>IF(ISERROR(VLOOKUP(D25,アイシン室内機データ!$A$1:$F$76,4,FALSE)),"",VLOOKUP(D25,アイシン室内機データ!$A$1:$F$76,4,FALSE))</f>
        <v/>
      </c>
      <c r="I25" s="70" t="str">
        <f t="shared" si="1"/>
        <v/>
      </c>
      <c r="J25" s="71" t="str">
        <f>IF(ISERROR(IF($D$10=50,VLOOKUP(D25,アイシン室内機データ!$A$1:$F$76,5,FALSE),IF($D$10=60,VLOOKUP(D25,アイシン室内機データ!$A$1:$F$76,6,FALSE),""))),"",IF($D$10=50,VLOOKUP(D25,アイシン室内機データ!A$1:$F$76,5,FALSE),IF($D$10=60,VLOOKUP(D25,アイシン室内機データ!$A$1:$F$76,6,FALSE),"")))</f>
        <v/>
      </c>
      <c r="K25" s="71" t="str">
        <f t="shared" si="2"/>
        <v/>
      </c>
      <c r="L25" s="112"/>
      <c r="M25" s="111">
        <f t="shared" si="3"/>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50</v>
      </c>
      <c r="B28" s="40"/>
    </row>
    <row r="29" spans="1:14">
      <c r="B29" s="40" t="s">
        <v>95</v>
      </c>
    </row>
    <row r="30" spans="1:14">
      <c r="B30" s="474" t="s">
        <v>18</v>
      </c>
      <c r="C30" s="474"/>
      <c r="D30" s="474"/>
      <c r="E30" s="475" t="s">
        <v>1</v>
      </c>
      <c r="F30" s="475"/>
      <c r="G30" s="475"/>
      <c r="H30" s="475"/>
      <c r="I30" s="475"/>
      <c r="J30" s="81"/>
      <c r="K30" s="476" t="s">
        <v>47</v>
      </c>
      <c r="L30" s="477"/>
    </row>
    <row r="31" spans="1:14">
      <c r="B31" s="478" t="s">
        <v>67</v>
      </c>
      <c r="C31" s="478"/>
      <c r="D31" s="478"/>
      <c r="E31" s="475" t="s">
        <v>134</v>
      </c>
      <c r="F31" s="475"/>
      <c r="G31" s="475"/>
      <c r="H31" s="475"/>
      <c r="I31" s="475"/>
      <c r="J31" s="81"/>
      <c r="K31" s="501" t="s">
        <v>36</v>
      </c>
      <c r="L31" s="502"/>
    </row>
    <row r="32" spans="1:14" ht="22.4" customHeight="1">
      <c r="B32" s="478" t="s">
        <v>68</v>
      </c>
      <c r="C32" s="478"/>
      <c r="D32" s="478"/>
      <c r="E32" s="475" t="s">
        <v>135</v>
      </c>
      <c r="F32" s="475"/>
      <c r="G32" s="475"/>
      <c r="H32" s="475"/>
      <c r="I32" s="475"/>
      <c r="J32" s="81"/>
      <c r="K32" s="501" t="s">
        <v>36</v>
      </c>
      <c r="L32" s="502"/>
      <c r="N32" s="82"/>
    </row>
    <row r="33" spans="2:13">
      <c r="B33" s="471" t="s">
        <v>69</v>
      </c>
      <c r="C33" s="471"/>
      <c r="D33" s="471"/>
      <c r="E33" s="83" t="str">
        <f>IF(ISERROR(VLOOKUP(D11, 'ブレーカー容量別突入電流、消費電力値'!A1:D4,3,FALSE)),"",VLOOKUP(D11, 'ブレーカー容量別突入電流、消費電力値'!A1:D4,3,FALSE))</f>
        <v/>
      </c>
      <c r="F33" s="84"/>
      <c r="G33" s="84" t="s">
        <v>63</v>
      </c>
      <c r="H33" s="85"/>
      <c r="I33" s="86"/>
      <c r="J33" s="87"/>
      <c r="K33" s="503" t="str">
        <f>IF(E33="","遮断機容量を入力",IF(I26=0,"室内機接続可否情報入力",IF(I26&lt;=E33,"〇","×")))</f>
        <v>遮断機容量を入力</v>
      </c>
      <c r="L33" s="504"/>
    </row>
    <row r="34" spans="2:13">
      <c r="B34" s="471" t="s">
        <v>70</v>
      </c>
      <c r="C34" s="471"/>
      <c r="D34" s="471"/>
      <c r="E34" s="83" t="str">
        <f>IF(ISERROR(VLOOKUP(D11, 'ブレーカー容量別突入電流、消費電力値'!A1:D4,4,FALSE)),"",VLOOKUP(D11, 'ブレーカー容量別突入電流、消費電力値'!A1:D4,4,FALSE))</f>
        <v/>
      </c>
      <c r="F34" s="85"/>
      <c r="G34" s="84" t="s">
        <v>63</v>
      </c>
      <c r="H34" s="85"/>
      <c r="I34" s="86"/>
      <c r="J34" s="87"/>
      <c r="K34" s="499" t="str">
        <f>IF(E34="","遮断機容量を入力",IF(K26=0,"室内機接続可否情報もしくは周波数入力",IF(K26&lt;=E34,"〇","×")))</f>
        <v>遮断機容量を入力</v>
      </c>
      <c r="L34" s="500"/>
    </row>
    <row r="35" spans="2:13" ht="22.5">
      <c r="B35" s="489" t="s">
        <v>50</v>
      </c>
      <c r="C35" s="490"/>
      <c r="D35" s="490"/>
      <c r="E35" s="490"/>
      <c r="F35" s="490"/>
      <c r="G35" s="490"/>
      <c r="H35" s="490"/>
      <c r="I35" s="491"/>
      <c r="J35" s="81"/>
      <c r="K35" s="492" t="str">
        <f>IF(COUNTIF(K31:L34,"〇")=4,"〇","×")</f>
        <v>×</v>
      </c>
      <c r="L35" s="493"/>
    </row>
    <row r="36" spans="2:13">
      <c r="B36" s="88"/>
    </row>
    <row r="37" spans="2:13">
      <c r="B37" s="40" t="s">
        <v>75</v>
      </c>
    </row>
    <row r="38" spans="2:13">
      <c r="B38" s="494" t="s">
        <v>18</v>
      </c>
      <c r="C38" s="494"/>
      <c r="D38" s="494"/>
      <c r="E38" s="494" t="s">
        <v>1</v>
      </c>
      <c r="F38" s="494"/>
      <c r="G38" s="494"/>
      <c r="H38" s="494"/>
      <c r="I38" s="494"/>
      <c r="J38" s="81"/>
      <c r="K38" s="494" t="s">
        <v>47</v>
      </c>
      <c r="L38" s="494"/>
      <c r="M38" s="494"/>
    </row>
    <row r="39" spans="2:13" ht="72" customHeight="1">
      <c r="B39" s="474" t="s">
        <v>80</v>
      </c>
      <c r="C39" s="474"/>
      <c r="D39" s="474"/>
      <c r="E39" s="495" t="s">
        <v>83</v>
      </c>
      <c r="F39" s="496"/>
      <c r="G39" s="496"/>
      <c r="H39" s="496"/>
      <c r="I39" s="496"/>
      <c r="J39" s="81"/>
      <c r="K39" s="497" t="str">
        <f>IF(K35="×","×",IF(M26=0,"室内機接続可否情報入力",IF(M26&gt;56,'室内機情報など（消さない）'!H6,"〇")))</f>
        <v>×</v>
      </c>
      <c r="L39" s="497"/>
      <c r="M39" s="497"/>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84" t="s">
        <v>76</v>
      </c>
      <c r="C42" s="485"/>
      <c r="D42" s="486"/>
      <c r="E42" s="487" t="str">
        <f>IF(AND(K35="〇",K39="〇"),'室内機情報など（消さない）'!I6,IF(AND(K35="〇",K39='室内機情報など（消さない）'!H6),'室内機情報など（消さない）'!I7,"×"))</f>
        <v>×</v>
      </c>
      <c r="F42" s="487"/>
      <c r="G42" s="487"/>
      <c r="H42" s="487"/>
      <c r="I42" s="487"/>
      <c r="J42" s="487"/>
      <c r="K42" s="487"/>
      <c r="L42" s="487"/>
      <c r="M42" s="488"/>
    </row>
  </sheetData>
  <mergeCells count="29">
    <mergeCell ref="B42:D42"/>
    <mergeCell ref="E42:M42"/>
    <mergeCell ref="B35:I35"/>
    <mergeCell ref="K35:L35"/>
    <mergeCell ref="B38:D38"/>
    <mergeCell ref="E38:I38"/>
    <mergeCell ref="K38:M38"/>
    <mergeCell ref="B39:D39"/>
    <mergeCell ref="E39:I39"/>
    <mergeCell ref="K39:M39"/>
    <mergeCell ref="B34:D34"/>
    <mergeCell ref="K34:L34"/>
    <mergeCell ref="B30:D30"/>
    <mergeCell ref="E30:I30"/>
    <mergeCell ref="K30:L30"/>
    <mergeCell ref="B31:D31"/>
    <mergeCell ref="E31:I31"/>
    <mergeCell ref="K31:L31"/>
    <mergeCell ref="B32:D32"/>
    <mergeCell ref="E32:I32"/>
    <mergeCell ref="K32:L32"/>
    <mergeCell ref="B33:D33"/>
    <mergeCell ref="K33:L33"/>
    <mergeCell ref="B15:B25"/>
    <mergeCell ref="A4:L4"/>
    <mergeCell ref="B10:C10"/>
    <mergeCell ref="G10:I10"/>
    <mergeCell ref="B11:C11"/>
    <mergeCell ref="B14:C14"/>
  </mergeCells>
  <phoneticPr fontId="1"/>
  <conditionalFormatting sqref="D15:M25">
    <cfRule type="expression" dxfId="1" priority="1">
      <formula>AND($K$35="〇",$M$26&lt;=56,$L15="〇")</formula>
    </cfRule>
  </conditionalFormatting>
  <dataValidations count="2">
    <dataValidation type="whole" allowBlank="1" showInputMessage="1" showErrorMessage="1" sqref="E15" xr:uid="{3099479F-FF35-4896-8CB8-192424D322E1}">
      <formula1>1</formula1>
      <formula2>11</formula2>
    </dataValidation>
    <dataValidation type="list" allowBlank="1" showInputMessage="1" showErrorMessage="1" sqref="F9" xr:uid="{94B7203C-DFEC-4A06-BBED-1ECA093F554C}">
      <formula1>空調運転</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FF198FC-6458-4AC9-BB5A-4466E6614A6F}">
          <x14:formula1>
            <xm:f>アイシン室内機データ!$A$2:$A$68</xm:f>
          </x14:formula1>
          <xm:sqref>D15:D25</xm:sqref>
        </x14:dataValidation>
        <x14:dataValidation type="list" allowBlank="1" showInputMessage="1" showErrorMessage="1" xr:uid="{3D0F1E64-AB17-4074-8995-2F81CD4BE3E7}">
          <x14:formula1>
            <xm:f>'室内機情報など（消さない）'!$B$6:$B$7</xm:f>
          </x14:formula1>
          <xm:sqref>D10</xm:sqref>
        </x14:dataValidation>
        <x14:dataValidation type="list" allowBlank="1" showInputMessage="1" showErrorMessage="1" xr:uid="{2A5F361A-94AD-4667-9C5A-E160B6A87D00}">
          <x14:formula1>
            <xm:f>'ブレーカー容量別突入電流、消費電力値'!$A$2:$A$4</xm:f>
          </x14:formula1>
          <xm:sqref>D11</xm:sqref>
        </x14:dataValidation>
        <x14:dataValidation type="list" allowBlank="1" showInputMessage="1" showErrorMessage="1" xr:uid="{25C063D5-76C7-4FDF-8B88-603BD49CFA49}">
          <x14:formula1>
            <xm:f>'室内機情報など（消さない）'!$G$6:$G$7</xm:f>
          </x14:formula1>
          <xm:sqref>L15:L25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3450C-2D4F-41C1-968E-2756561FED25}">
  <sheetPr>
    <pageSetUpPr fitToPage="1"/>
  </sheetPr>
  <dimension ref="A1:N42"/>
  <sheetViews>
    <sheetView showGridLines="0" view="pageBreakPreview" zoomScale="80" zoomScaleNormal="90" zoomScaleSheetLayoutView="80" workbookViewId="0">
      <selection activeCell="M10" sqref="M10"/>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2" t="s">
        <v>256</v>
      </c>
      <c r="M1" s="35" t="s">
        <v>137</v>
      </c>
    </row>
    <row r="2" spans="1:14" ht="8.5" customHeight="1"/>
    <row r="3" spans="1:14" ht="29">
      <c r="A3" s="36" t="s">
        <v>173</v>
      </c>
    </row>
    <row r="4" spans="1:14" ht="22.5">
      <c r="A4" s="461" t="s">
        <v>96</v>
      </c>
      <c r="B4" s="462"/>
      <c r="C4" s="462"/>
      <c r="D4" s="462"/>
      <c r="E4" s="462"/>
      <c r="F4" s="462"/>
      <c r="G4" s="462"/>
      <c r="H4" s="462"/>
      <c r="I4" s="462"/>
      <c r="J4" s="462"/>
      <c r="K4" s="462"/>
      <c r="L4" s="462"/>
      <c r="M4" s="32"/>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463" t="s">
        <v>41</v>
      </c>
      <c r="C10" s="464"/>
      <c r="D10" s="24"/>
      <c r="E10" s="17" t="s">
        <v>42</v>
      </c>
      <c r="F10" s="44"/>
      <c r="G10" s="465"/>
      <c r="H10" s="466"/>
      <c r="I10" s="466"/>
      <c r="J10" s="45"/>
      <c r="K10" s="33"/>
      <c r="L10" s="46"/>
    </row>
    <row r="11" spans="1:14" ht="21.75" customHeight="1" thickBot="1">
      <c r="B11" s="467" t="s">
        <v>62</v>
      </c>
      <c r="C11" s="468"/>
      <c r="D11" s="25"/>
      <c r="E11" s="47" t="s">
        <v>58</v>
      </c>
      <c r="F11" s="48"/>
      <c r="G11" s="18" t="s">
        <v>59</v>
      </c>
      <c r="H11" s="18"/>
      <c r="I11" s="19" t="str">
        <f>IF(ISERROR(VLOOKUP(D11,'ブレーカー容量別突入電流、消費電力値'!A1:D4,2,FALSE)),"",(VLOOKUP(D11,'ブレーカー容量別突入電流、消費電力値'!A1:D4,2,FALSE)))</f>
        <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469" t="s">
        <v>48</v>
      </c>
      <c r="C14" s="470"/>
      <c r="D14" s="54" t="s">
        <v>0</v>
      </c>
      <c r="E14" s="55" t="s">
        <v>16</v>
      </c>
      <c r="F14" s="56" t="s">
        <v>44</v>
      </c>
      <c r="G14" s="57" t="s">
        <v>39</v>
      </c>
      <c r="H14" s="57" t="s">
        <v>40</v>
      </c>
      <c r="I14" s="58" t="s">
        <v>37</v>
      </c>
      <c r="J14" s="59" t="s">
        <v>35</v>
      </c>
      <c r="K14" s="60" t="s">
        <v>38</v>
      </c>
      <c r="L14" s="60" t="s">
        <v>77</v>
      </c>
      <c r="M14" s="60" t="s">
        <v>78</v>
      </c>
    </row>
    <row r="15" spans="1:14" ht="19" customHeight="1">
      <c r="B15" s="458" t="s">
        <v>71</v>
      </c>
      <c r="C15" s="61">
        <v>1</v>
      </c>
      <c r="D15" s="326"/>
      <c r="E15" s="27"/>
      <c r="F15" s="62" t="str">
        <f>IF(ISERROR(VLOOKUP(D15,アイシン室内機データ!$A$1:$F$76,3,FALSE)),"",VLOOKUP(D15,アイシン室内機データ!$A$1:$F$76,3,FALSE))</f>
        <v/>
      </c>
      <c r="G15" s="62" t="str">
        <f>IF(ISERROR(E15*F15),"",(E15*F15))</f>
        <v/>
      </c>
      <c r="H15" s="62" t="str">
        <f>IF(ISERROR(VLOOKUP(D15,アイシン室内機データ!$A$1:$F$76,4,FALSE)),"",VLOOKUP(D15,アイシン室内機データ!$A$1:$F$76,4,FALSE))</f>
        <v/>
      </c>
      <c r="I15" s="62" t="str">
        <f>IF(ISERROR(E15*H15),"",(E15*H15))</f>
        <v/>
      </c>
      <c r="J15" s="63" t="str">
        <f>IF(ISERROR(IF($D$10=50,VLOOKUP(D15,アイシン室内機データ!$A$1:$F$76,5,FALSE),IF($D$10=60,VLOOKUP(D15,アイシン室内機データ!$A$1:$F$76,6,FALSE),""))),"",IF($D$10=50,VLOOKUP(D15,アイシン室内機データ!A$1:$F$76,5,FALSE),IF($D$10=60,VLOOKUP(D15,アイシン室内機データ!$A$1:$F$76,6,FALSE),"")))</f>
        <v/>
      </c>
      <c r="K15" s="64" t="str">
        <f>IF(ISERROR(E15*J15),"",(E15*J15))</f>
        <v/>
      </c>
      <c r="L15" s="93"/>
      <c r="M15" s="64">
        <f>IF(L15="〇",G15,0)</f>
        <v>0</v>
      </c>
    </row>
    <row r="16" spans="1:14" ht="19" customHeight="1">
      <c r="B16" s="459"/>
      <c r="C16" s="65">
        <v>2</v>
      </c>
      <c r="D16" s="107"/>
      <c r="E16" s="29"/>
      <c r="F16" s="115" t="str">
        <f>IF(ISERROR(VLOOKUP(D16,アイシン室内機データ!$A$1:$F$76,3,FALSE)),"",VLOOKUP(D16,アイシン室内機データ!$A$1:$F$76,3,FALSE))</f>
        <v/>
      </c>
      <c r="G16" s="115" t="str">
        <f>IF(ISERROR(E16*F16),"",(E16*F16))</f>
        <v/>
      </c>
      <c r="H16" s="115" t="str">
        <f>IF(ISERROR(VLOOKUP(D16,アイシン室内機データ!$A$1:$F$76,4,FALSE)),"",VLOOKUP(D16,アイシン室内機データ!$A$1:$F$76,4,FALSE))</f>
        <v/>
      </c>
      <c r="I16" s="115" t="str">
        <f>IF(ISERROR(E16*H16),"",(E16*H16))</f>
        <v/>
      </c>
      <c r="J16" s="116" t="str">
        <f>IF(ISERROR(IF($D$10=50,VLOOKUP(D16,アイシン室内機データ!$A$1:$F$76,5,FALSE),IF($D$10=60,VLOOKUP(D16,アイシン室内機データ!$A$1:$F$76,6,FALSE),""))),"",IF($D$10=50,VLOOKUP(D16,アイシン室内機データ!A$1:$F$76,5,FALSE),IF($D$10=60,VLOOKUP(D16,アイシン室内機データ!$A$1:$F$76,6,FALSE),"")))</f>
        <v/>
      </c>
      <c r="K16" s="117" t="str">
        <f t="shared" ref="K16:K25" si="0">IF(ISERROR(E16*J16),"",(E16*J16))</f>
        <v/>
      </c>
      <c r="L16" s="114"/>
      <c r="M16" s="113">
        <f t="shared" ref="M16:M25" si="1">IF(L16="〇",G16,0)</f>
        <v>0</v>
      </c>
    </row>
    <row r="17" spans="1:14" ht="19" customHeight="1">
      <c r="B17" s="459"/>
      <c r="C17" s="65">
        <v>3</v>
      </c>
      <c r="D17" s="28"/>
      <c r="E17" s="29"/>
      <c r="F17" s="66" t="str">
        <f>IF(ISERROR(VLOOKUP(D17,アイシン室内機データ!$A$1:$F$76,3,FALSE)),"",VLOOKUP(D17,アイシン室内機データ!$A$1:$F$76,3,FALSE))</f>
        <v/>
      </c>
      <c r="G17" s="66" t="str">
        <f>IF(ISERROR(E17*F17),"",(E17*F17))</f>
        <v/>
      </c>
      <c r="H17" s="66" t="str">
        <f>IF(ISERROR(VLOOKUP(D17,アイシン室内機データ!$A$1:$F$76,4,FALSE)),"",VLOOKUP(D17,アイシン室内機データ!$A$1:$F$76,4,FALSE))</f>
        <v/>
      </c>
      <c r="I17" s="66" t="str">
        <f t="shared" ref="I17:I25" si="2">IF(ISERROR(E17*H17),"",(E17*H17))</f>
        <v/>
      </c>
      <c r="J17" s="67" t="str">
        <f>IF(ISERROR(IF($D$10=50,VLOOKUP(D17,アイシン室内機データ!$A$1:$F$76,5,FALSE),IF($D$10=60,VLOOKUP(D17,アイシン室内機データ!$A$1:$F$76,6,FALSE),""))),"",IF($D$10=50,VLOOKUP(D17,アイシン室内機データ!A$1:$F$76,5,FALSE),IF($D$10=60,VLOOKUP(D17,アイシン室内機データ!$A$1:$F$76,6,FALSE),"")))</f>
        <v/>
      </c>
      <c r="K17" s="68" t="str">
        <f t="shared" si="0"/>
        <v/>
      </c>
      <c r="L17" s="94"/>
      <c r="M17" s="68">
        <f t="shared" si="1"/>
        <v>0</v>
      </c>
    </row>
    <row r="18" spans="1:14" ht="19" customHeight="1">
      <c r="B18" s="459"/>
      <c r="C18" s="65">
        <v>4</v>
      </c>
      <c r="D18" s="28"/>
      <c r="E18" s="29"/>
      <c r="F18" s="66" t="str">
        <f>IF(ISERROR(VLOOKUP(D18,アイシン室内機データ!$A$1:$F$76,3,FALSE)),"",VLOOKUP(D18,アイシン室内機データ!$A$1:$F$76,3,FALSE))</f>
        <v/>
      </c>
      <c r="G18" s="66" t="str">
        <f t="shared" ref="G18:G25" si="3">IF(ISERROR(E18*F18),"",(E18*F18))</f>
        <v/>
      </c>
      <c r="H18" s="66" t="str">
        <f>IF(ISERROR(VLOOKUP(D18,アイシン室内機データ!$A$1:$F$76,4,FALSE)),"",VLOOKUP(D18,アイシン室内機データ!$A$1:$F$76,4,FALSE))</f>
        <v/>
      </c>
      <c r="I18" s="66" t="str">
        <f t="shared" si="2"/>
        <v/>
      </c>
      <c r="J18" s="67" t="str">
        <f>IF(ISERROR(IF($D$10=50,VLOOKUP(D18,アイシン室内機データ!$A$1:$F$76,5,FALSE),IF($D$10=60,VLOOKUP(D18,アイシン室内機データ!$A$1:$F$76,6,FALSE),""))),"",IF($D$10=50,VLOOKUP(D18,アイシン室内機データ!A$1:$F$76,5,FALSE),IF($D$10=60,VLOOKUP(D18,アイシン室内機データ!$A$1:$F$76,6,FALSE),"")))</f>
        <v/>
      </c>
      <c r="K18" s="68" t="str">
        <f t="shared" si="0"/>
        <v/>
      </c>
      <c r="L18" s="94"/>
      <c r="M18" s="68">
        <f t="shared" si="1"/>
        <v>0</v>
      </c>
    </row>
    <row r="19" spans="1:14" ht="19" customHeight="1">
      <c r="B19" s="459"/>
      <c r="C19" s="65">
        <v>5</v>
      </c>
      <c r="D19" s="28"/>
      <c r="E19" s="29"/>
      <c r="F19" s="66" t="str">
        <f>IF(ISERROR(VLOOKUP(D19,アイシン室内機データ!$A$1:$F$76,3,FALSE)),"",VLOOKUP(D19,アイシン室内機データ!$A$1:$F$76,3,FALSE))</f>
        <v/>
      </c>
      <c r="G19" s="66" t="str">
        <f t="shared" si="3"/>
        <v/>
      </c>
      <c r="H19" s="66" t="str">
        <f>IF(ISERROR(VLOOKUP(D19,アイシン室内機データ!$A$1:$F$76,4,FALSE)),"",VLOOKUP(D19,アイシン室内機データ!$A$1:$F$76,4,FALSE))</f>
        <v/>
      </c>
      <c r="I19" s="66" t="str">
        <f t="shared" si="2"/>
        <v/>
      </c>
      <c r="J19" s="67" t="str">
        <f>IF(ISERROR(IF($D$10=50,VLOOKUP(D19,アイシン室内機データ!$A$1:$F$76,5,FALSE),IF($D$10=60,VLOOKUP(D19,アイシン室内機データ!$A$1:$F$76,6,FALSE),""))),"",IF($D$10=50,VLOOKUP(D19,アイシン室内機データ!A$1:$F$76,5,FALSE),IF($D$10=60,VLOOKUP(D19,アイシン室内機データ!$A$1:$F$76,6,FALSE),"")))</f>
        <v/>
      </c>
      <c r="K19" s="68" t="str">
        <f t="shared" si="0"/>
        <v/>
      </c>
      <c r="L19" s="94"/>
      <c r="M19" s="68">
        <f t="shared" si="1"/>
        <v>0</v>
      </c>
    </row>
    <row r="20" spans="1:14" ht="19" customHeight="1">
      <c r="B20" s="459"/>
      <c r="C20" s="65">
        <v>6</v>
      </c>
      <c r="D20" s="28"/>
      <c r="E20" s="29"/>
      <c r="F20" s="66" t="str">
        <f>IF(ISERROR(VLOOKUP(D20,アイシン室内機データ!$A$1:$F$76,3,FALSE)),"",VLOOKUP(D20,アイシン室内機データ!$A$1:$F$76,3,FALSE))</f>
        <v/>
      </c>
      <c r="G20" s="66" t="str">
        <f t="shared" si="3"/>
        <v/>
      </c>
      <c r="H20" s="66" t="str">
        <f>IF(ISERROR(VLOOKUP(D20,アイシン室内機データ!$A$1:$F$76,4,FALSE)),"",VLOOKUP(D20,アイシン室内機データ!$A$1:$F$76,4,FALSE))</f>
        <v/>
      </c>
      <c r="I20" s="66" t="str">
        <f t="shared" si="2"/>
        <v/>
      </c>
      <c r="J20" s="67" t="str">
        <f>IF(ISERROR(IF($D$10=50,VLOOKUP(D20,アイシン室内機データ!$A$1:$F$76,5,FALSE),IF($D$10=60,VLOOKUP(D20,アイシン室内機データ!$A$1:$F$76,6,FALSE),""))),"",IF($D$10=50,VLOOKUP(D20,アイシン室内機データ!A$1:$F$76,5,FALSE),IF($D$10=60,VLOOKUP(D20,アイシン室内機データ!$A$1:$F$76,6,FALSE),"")))</f>
        <v/>
      </c>
      <c r="K20" s="68" t="str">
        <f t="shared" si="0"/>
        <v/>
      </c>
      <c r="L20" s="94"/>
      <c r="M20" s="68">
        <f t="shared" si="1"/>
        <v>0</v>
      </c>
    </row>
    <row r="21" spans="1:14" ht="19" customHeight="1">
      <c r="B21" s="459"/>
      <c r="C21" s="65">
        <v>7</v>
      </c>
      <c r="D21" s="28"/>
      <c r="E21" s="29"/>
      <c r="F21" s="66" t="str">
        <f>IF(ISERROR(VLOOKUP(D21,アイシン室内機データ!$A$1:$F$76,3,FALSE)),"",VLOOKUP(D21,アイシン室内機データ!$A$1:$F$76,3,FALSE))</f>
        <v/>
      </c>
      <c r="G21" s="66" t="str">
        <f t="shared" si="3"/>
        <v/>
      </c>
      <c r="H21" s="66" t="str">
        <f>IF(ISERROR(VLOOKUP(D21,アイシン室内機データ!$A$1:$F$76,4,FALSE)),"",VLOOKUP(D21,アイシン室内機データ!$A$1:$F$76,4,FALSE))</f>
        <v/>
      </c>
      <c r="I21" s="66" t="str">
        <f t="shared" si="2"/>
        <v/>
      </c>
      <c r="J21" s="67" t="str">
        <f>IF(ISERROR(IF($D$10=50,VLOOKUP(D21,アイシン室内機データ!$A$1:$F$76,5,FALSE),IF($D$10=60,VLOOKUP(D21,アイシン室内機データ!$A$1:$F$76,6,FALSE),""))),"",IF($D$10=50,VLOOKUP(D21,アイシン室内機データ!A$1:$F$76,5,FALSE),IF($D$10=60,VLOOKUP(D21,アイシン室内機データ!$A$1:$F$76,6,FALSE),"")))</f>
        <v/>
      </c>
      <c r="K21" s="68" t="str">
        <f t="shared" si="0"/>
        <v/>
      </c>
      <c r="L21" s="94"/>
      <c r="M21" s="68">
        <f t="shared" si="1"/>
        <v>0</v>
      </c>
    </row>
    <row r="22" spans="1:14" ht="19" customHeight="1">
      <c r="B22" s="459"/>
      <c r="C22" s="65">
        <v>8</v>
      </c>
      <c r="D22" s="28"/>
      <c r="E22" s="29"/>
      <c r="F22" s="66" t="str">
        <f>IF(ISERROR(VLOOKUP(D22,アイシン室内機データ!$A$1:$F$76,3,FALSE)),"",VLOOKUP(D22,アイシン室内機データ!$A$1:$F$76,3,FALSE))</f>
        <v/>
      </c>
      <c r="G22" s="66" t="str">
        <f t="shared" si="3"/>
        <v/>
      </c>
      <c r="H22" s="66" t="str">
        <f>IF(ISERROR(VLOOKUP(D22,アイシン室内機データ!$A$1:$F$76,4,FALSE)),"",VLOOKUP(D22,アイシン室内機データ!$A$1:$F$76,4,FALSE))</f>
        <v/>
      </c>
      <c r="I22" s="66" t="str">
        <f t="shared" si="2"/>
        <v/>
      </c>
      <c r="J22" s="67" t="str">
        <f>IF(ISERROR(IF($D$10=50,VLOOKUP(D22,アイシン室内機データ!$A$1:$F$76,5,FALSE),IF($D$10=60,VLOOKUP(D22,アイシン室内機データ!$A$1:$F$76,6,FALSE),""))),"",IF($D$10=50,VLOOKUP(D22,アイシン室内機データ!A$1:$F$76,5,FALSE),IF($D$10=60,VLOOKUP(D22,アイシン室内機データ!$A$1:$F$76,6,FALSE),"")))</f>
        <v/>
      </c>
      <c r="K22" s="68" t="str">
        <f t="shared" si="0"/>
        <v/>
      </c>
      <c r="L22" s="94"/>
      <c r="M22" s="68">
        <f t="shared" si="1"/>
        <v>0</v>
      </c>
    </row>
    <row r="23" spans="1:14" ht="19" customHeight="1">
      <c r="B23" s="459"/>
      <c r="C23" s="65">
        <v>9</v>
      </c>
      <c r="D23" s="28"/>
      <c r="E23" s="29"/>
      <c r="F23" s="66" t="str">
        <f>IF(ISERROR(VLOOKUP(D23,アイシン室内機データ!$A$1:$F$76,3,FALSE)),"",VLOOKUP(D23,アイシン室内機データ!$A$1:$F$76,3,FALSE))</f>
        <v/>
      </c>
      <c r="G23" s="66" t="str">
        <f t="shared" si="3"/>
        <v/>
      </c>
      <c r="H23" s="66" t="str">
        <f>IF(ISERROR(VLOOKUP(D23,アイシン室内機データ!$A$1:$F$76,4,FALSE)),"",VLOOKUP(D23,アイシン室内機データ!$A$1:$F$76,4,FALSE))</f>
        <v/>
      </c>
      <c r="I23" s="66" t="str">
        <f t="shared" si="2"/>
        <v/>
      </c>
      <c r="J23" s="67" t="str">
        <f>IF(ISERROR(IF($D$10=50,VLOOKUP(D23,アイシン室内機データ!$A$1:$F$76,5,FALSE),IF($D$10=60,VLOOKUP(D23,アイシン室内機データ!$A$1:$F$76,6,FALSE),""))),"",IF($D$10=50,VLOOKUP(D23,アイシン室内機データ!A$1:$F$76,5,FALSE),IF($D$10=60,VLOOKUP(D23,アイシン室内機データ!$A$1:$F$76,6,FALSE),"")))</f>
        <v/>
      </c>
      <c r="K23" s="68" t="str">
        <f t="shared" si="0"/>
        <v/>
      </c>
      <c r="L23" s="94"/>
      <c r="M23" s="68">
        <f t="shared" si="1"/>
        <v>0</v>
      </c>
    </row>
    <row r="24" spans="1:14" ht="19" customHeight="1">
      <c r="B24" s="459"/>
      <c r="C24" s="65">
        <v>10</v>
      </c>
      <c r="D24" s="331"/>
      <c r="E24" s="29"/>
      <c r="F24" s="66" t="str">
        <f>IF(ISERROR(VLOOKUP(D24,アイシン室内機データ!$A$1:$F$76,3,FALSE)),"",VLOOKUP(D24,アイシン室内機データ!$A$1:$F$76,3,FALSE))</f>
        <v/>
      </c>
      <c r="G24" s="66" t="str">
        <f t="shared" si="3"/>
        <v/>
      </c>
      <c r="H24" s="66" t="str">
        <f>IF(ISERROR(VLOOKUP(D24,アイシン室内機データ!$A$1:$F$76,4,FALSE)),"",VLOOKUP(D24,アイシン室内機データ!$A$1:$F$76,4,FALSE))</f>
        <v/>
      </c>
      <c r="I24" s="66" t="str">
        <f t="shared" si="2"/>
        <v/>
      </c>
      <c r="J24" s="67" t="str">
        <f>IF(ISERROR(IF($D$10=50,VLOOKUP(D24,アイシン室内機データ!$A$1:$F$76,5,FALSE),IF($D$10=60,VLOOKUP(D24,アイシン室内機データ!$A$1:$F$76,6,FALSE),""))),"",IF($D$10=50,VLOOKUP(D24,アイシン室内機データ!A$1:$F$76,5,FALSE),IF($D$10=60,VLOOKUP(D24,アイシン室内機データ!$A$1:$F$76,6,FALSE),"")))</f>
        <v/>
      </c>
      <c r="K24" s="68" t="str">
        <f t="shared" si="0"/>
        <v/>
      </c>
      <c r="L24" s="94"/>
      <c r="M24" s="68">
        <f t="shared" si="1"/>
        <v>0</v>
      </c>
    </row>
    <row r="25" spans="1:14" ht="19" customHeight="1" thickBot="1">
      <c r="B25" s="460"/>
      <c r="C25" s="69">
        <v>11</v>
      </c>
      <c r="D25" s="30"/>
      <c r="E25" s="31"/>
      <c r="F25" s="118" t="str">
        <f>IF(ISERROR(VLOOKUP(D25,アイシン室内機データ!$A$1:$F$76,3,FALSE)),"",VLOOKUP(D25,アイシン室内機データ!$A$1:$F$76,3,FALSE))</f>
        <v/>
      </c>
      <c r="G25" s="118" t="str">
        <f t="shared" si="3"/>
        <v/>
      </c>
      <c r="H25" s="118" t="str">
        <f>IF(ISERROR(VLOOKUP(D25,アイシン室内機データ!$A$1:$F$76,4,FALSE)),"",VLOOKUP(D25,アイシン室内機データ!$A$1:$F$76,4,FALSE))</f>
        <v/>
      </c>
      <c r="I25" s="118" t="str">
        <f t="shared" si="2"/>
        <v/>
      </c>
      <c r="J25" s="77" t="str">
        <f>IF(ISERROR(IF($D$10=50,VLOOKUP(D25,アイシン室内機データ!$A$1:$F$76,5,FALSE),IF($D$10=60,VLOOKUP(D25,アイシン室内機データ!$A$1:$F$76,6,FALSE),""))),"",IF($D$10=50,VLOOKUP(D25,アイシン室内機データ!A$1:$F$76,5,FALSE),IF($D$10=60,VLOOKUP(D25,アイシン室内機データ!$A$1:$F$76,6,FALSE),"")))</f>
        <v/>
      </c>
      <c r="K25" s="119" t="str">
        <f t="shared" si="0"/>
        <v/>
      </c>
      <c r="L25" s="120"/>
      <c r="M25" s="119">
        <f t="shared" si="1"/>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50</v>
      </c>
      <c r="B28" s="40"/>
    </row>
    <row r="29" spans="1:14">
      <c r="B29" s="40" t="s">
        <v>95</v>
      </c>
    </row>
    <row r="30" spans="1:14">
      <c r="B30" s="474" t="s">
        <v>18</v>
      </c>
      <c r="C30" s="474"/>
      <c r="D30" s="474"/>
      <c r="E30" s="475" t="s">
        <v>1</v>
      </c>
      <c r="F30" s="475"/>
      <c r="G30" s="475"/>
      <c r="H30" s="475"/>
      <c r="I30" s="475"/>
      <c r="J30" s="81"/>
      <c r="K30" s="476" t="s">
        <v>47</v>
      </c>
      <c r="L30" s="477"/>
    </row>
    <row r="31" spans="1:14">
      <c r="B31" s="478" t="s">
        <v>67</v>
      </c>
      <c r="C31" s="478"/>
      <c r="D31" s="478"/>
      <c r="E31" s="475" t="s">
        <v>72</v>
      </c>
      <c r="F31" s="475"/>
      <c r="G31" s="475"/>
      <c r="H31" s="475"/>
      <c r="I31" s="475"/>
      <c r="J31" s="81"/>
      <c r="K31" s="479" t="str">
        <f>IF(E26=0,"室内機接続可否情報入力",IF(E26&lt;4,"×",IF(E26&gt;11,"×","〇")))</f>
        <v>室内機接続可否情報入力</v>
      </c>
      <c r="L31" s="480"/>
    </row>
    <row r="32" spans="1:14">
      <c r="B32" s="478" t="s">
        <v>68</v>
      </c>
      <c r="C32" s="478"/>
      <c r="D32" s="478"/>
      <c r="E32" s="481" t="s">
        <v>61</v>
      </c>
      <c r="F32" s="481"/>
      <c r="G32" s="481"/>
      <c r="H32" s="481"/>
      <c r="I32" s="481"/>
      <c r="J32" s="81"/>
      <c r="K32" s="479" t="str">
        <f>IF(G26=0,"室内機接続可否情報入力",IF(G26&lt;54,"×",IF(G26&gt;72.8,"×","〇")))</f>
        <v>室内機接続可否情報入力</v>
      </c>
      <c r="L32" s="480"/>
      <c r="N32" s="82"/>
    </row>
    <row r="33" spans="2:13">
      <c r="B33" s="471" t="s">
        <v>69</v>
      </c>
      <c r="C33" s="471"/>
      <c r="D33" s="471"/>
      <c r="E33" s="83" t="str">
        <f>IF(ISERROR(VLOOKUP(D11, 'ブレーカー容量別突入電流、消費電力値'!A1:D4,3,FALSE)),"",VLOOKUP(D11, 'ブレーカー容量別突入電流、消費電力値'!A1:D4,3,FALSE))</f>
        <v/>
      </c>
      <c r="F33" s="84"/>
      <c r="G33" s="84" t="s">
        <v>63</v>
      </c>
      <c r="H33" s="85"/>
      <c r="I33" s="86"/>
      <c r="J33" s="87"/>
      <c r="K33" s="482" t="str">
        <f>IF(E33="","遮断機容量を入力",IF(I26=0,"室内機接続可否情報入力",IF(I26&lt;=E33,"〇","×")))</f>
        <v>遮断機容量を入力</v>
      </c>
      <c r="L33" s="483"/>
    </row>
    <row r="34" spans="2:13">
      <c r="B34" s="471" t="s">
        <v>70</v>
      </c>
      <c r="C34" s="471"/>
      <c r="D34" s="471"/>
      <c r="E34" s="83" t="str">
        <f>IF(ISERROR(VLOOKUP(D11, 'ブレーカー容量別突入電流、消費電力値'!A1:D4,4,FALSE)),"",VLOOKUP(D11, 'ブレーカー容量別突入電流、消費電力値'!A1:D4,4,FALSE))</f>
        <v/>
      </c>
      <c r="F34" s="85"/>
      <c r="G34" s="84" t="s">
        <v>63</v>
      </c>
      <c r="H34" s="85"/>
      <c r="I34" s="86"/>
      <c r="J34" s="87"/>
      <c r="K34" s="472" t="str">
        <f>IF(E34="","遮断機容量を入力",IF(K26=0,"室内機接続可否情報もしくは周波数入力",IF(K26&lt;=E34,"〇","×")))</f>
        <v>遮断機容量を入力</v>
      </c>
      <c r="L34" s="473"/>
    </row>
    <row r="35" spans="2:13" ht="22.5">
      <c r="B35" s="489" t="s">
        <v>50</v>
      </c>
      <c r="C35" s="490"/>
      <c r="D35" s="490"/>
      <c r="E35" s="490"/>
      <c r="F35" s="490"/>
      <c r="G35" s="490"/>
      <c r="H35" s="490"/>
      <c r="I35" s="491"/>
      <c r="J35" s="81"/>
      <c r="K35" s="492" t="str">
        <f>IF(COUNTIF(K31:L34,"〇")=4,"〇","×")</f>
        <v>×</v>
      </c>
      <c r="L35" s="493"/>
    </row>
    <row r="36" spans="2:13">
      <c r="B36" s="88"/>
      <c r="C36" s="325" t="s">
        <v>258</v>
      </c>
    </row>
    <row r="37" spans="2:13">
      <c r="B37" s="40" t="s">
        <v>75</v>
      </c>
    </row>
    <row r="38" spans="2:13">
      <c r="B38" s="494" t="s">
        <v>18</v>
      </c>
      <c r="C38" s="494"/>
      <c r="D38" s="494"/>
      <c r="E38" s="494" t="s">
        <v>1</v>
      </c>
      <c r="F38" s="494"/>
      <c r="G38" s="494"/>
      <c r="H38" s="494"/>
      <c r="I38" s="494"/>
      <c r="J38" s="81"/>
      <c r="K38" s="494" t="s">
        <v>47</v>
      </c>
      <c r="L38" s="494"/>
      <c r="M38" s="494"/>
    </row>
    <row r="39" spans="2:13" ht="72" customHeight="1">
      <c r="B39" s="474" t="s">
        <v>80</v>
      </c>
      <c r="C39" s="474"/>
      <c r="D39" s="474"/>
      <c r="E39" s="495" t="s">
        <v>83</v>
      </c>
      <c r="F39" s="496"/>
      <c r="G39" s="496"/>
      <c r="H39" s="496"/>
      <c r="I39" s="496"/>
      <c r="J39" s="81"/>
      <c r="K39" s="497" t="str">
        <f>IF(K35="×","×",IF(M26=0,"室内機接続可否情報入力",IF(M26&gt;56,'室内機情報など（消さない）'!H6,"〇")))</f>
        <v>×</v>
      </c>
      <c r="L39" s="497"/>
      <c r="M39" s="497"/>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84" t="s">
        <v>76</v>
      </c>
      <c r="C42" s="485"/>
      <c r="D42" s="486"/>
      <c r="E42" s="487" t="str">
        <f>IF(AND(K35="〇",K39="〇"),'室内機情報など（消さない）'!I6,IF(AND(K35="〇",K39='室内機情報など（消さない）'!H6),'室内機情報など（消さない）'!I7,"×"))</f>
        <v>×</v>
      </c>
      <c r="F42" s="487"/>
      <c r="G42" s="487"/>
      <c r="H42" s="487"/>
      <c r="I42" s="487"/>
      <c r="J42" s="487"/>
      <c r="K42" s="487"/>
      <c r="L42" s="487"/>
      <c r="M42" s="488"/>
    </row>
  </sheetData>
  <mergeCells count="29">
    <mergeCell ref="B42:D42"/>
    <mergeCell ref="E42:M42"/>
    <mergeCell ref="B35:I35"/>
    <mergeCell ref="K35:L35"/>
    <mergeCell ref="B38:D38"/>
    <mergeCell ref="E38:I38"/>
    <mergeCell ref="K38:M38"/>
    <mergeCell ref="B39:D39"/>
    <mergeCell ref="E39:I39"/>
    <mergeCell ref="K39:M39"/>
    <mergeCell ref="B34:D34"/>
    <mergeCell ref="K34:L34"/>
    <mergeCell ref="B30:D30"/>
    <mergeCell ref="E30:I30"/>
    <mergeCell ref="K30:L30"/>
    <mergeCell ref="B31:D31"/>
    <mergeCell ref="E31:I31"/>
    <mergeCell ref="K31:L31"/>
    <mergeCell ref="B32:D32"/>
    <mergeCell ref="E32:I32"/>
    <mergeCell ref="K32:L32"/>
    <mergeCell ref="B33:D33"/>
    <mergeCell ref="K33:L33"/>
    <mergeCell ref="B15:B25"/>
    <mergeCell ref="A4:L4"/>
    <mergeCell ref="B10:C10"/>
    <mergeCell ref="G10:I10"/>
    <mergeCell ref="B11:C11"/>
    <mergeCell ref="B14:C14"/>
  </mergeCells>
  <phoneticPr fontId="1"/>
  <conditionalFormatting sqref="D15:M25">
    <cfRule type="expression" dxfId="0" priority="1">
      <formula>AND($K$35="〇",$M$26&lt;=56,$L15="〇")</formula>
    </cfRule>
  </conditionalFormatting>
  <dataValidations count="2">
    <dataValidation type="list" allowBlank="1" showInputMessage="1" showErrorMessage="1" sqref="F9" xr:uid="{20723116-D08E-4A0C-B8B3-83B222AA1247}">
      <formula1>空調運転</formula1>
    </dataValidation>
    <dataValidation type="whole" allowBlank="1" showInputMessage="1" showErrorMessage="1" sqref="E15" xr:uid="{B6D08965-1D1B-46FD-85EC-98ABA0F91AF7}">
      <formula1>1</formula1>
      <formula2>11</formula2>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39B75398-FBE1-4349-AE9C-B3AAD8752652}">
          <x14:formula1>
            <xm:f>アイシン室内機データ!$A$2:$A$68</xm:f>
          </x14:formula1>
          <xm:sqref>D15:D25</xm:sqref>
        </x14:dataValidation>
        <x14:dataValidation type="list" allowBlank="1" showInputMessage="1" showErrorMessage="1" xr:uid="{9896D10E-7F61-4F49-BFEC-8BA2686CF403}">
          <x14:formula1>
            <xm:f>'ブレーカー容量別突入電流、消費電力値'!$A$2:$A$4</xm:f>
          </x14:formula1>
          <xm:sqref>D11</xm:sqref>
        </x14:dataValidation>
        <x14:dataValidation type="list" allowBlank="1" showInputMessage="1" showErrorMessage="1" xr:uid="{D214010A-F672-41CA-AAFD-629315E07FAB}">
          <x14:formula1>
            <xm:f>'室内機情報など（消さない）'!$B$6:$B$7</xm:f>
          </x14:formula1>
          <xm:sqref>D10</xm:sqref>
        </x14:dataValidation>
        <x14:dataValidation type="list" allowBlank="1" showInputMessage="1" showErrorMessage="1" xr:uid="{FD9A1919-E82E-4B32-9720-1712DF61CD66}">
          <x14:formula1>
            <xm:f>'室内機情報など（消さない）'!$G$6:$G$7</xm:f>
          </x14:formula1>
          <xm:sqref>L15:L25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総合カタログP68（参考資料）</vt:lpstr>
      <vt:lpstr>室内機ﾃﾞｰﾀ（消さない）</vt:lpstr>
      <vt:lpstr>PN（記入例）</vt:lpstr>
      <vt:lpstr>PN（原紙）</vt:lpstr>
      <vt:lpstr>YN・DK（記入例）</vt:lpstr>
      <vt:lpstr>YN・DK（原紙）</vt:lpstr>
      <vt:lpstr>AN 記入例</vt:lpstr>
      <vt:lpstr>AN 判定ｼｰﾄ原紙AXHP160NA×3台のケース)</vt:lpstr>
      <vt:lpstr>AN 判定ｼｰﾄ原紙HP160NA×3台以外のケース)</vt:lpstr>
      <vt:lpstr>アイシン室内機データ</vt:lpstr>
      <vt:lpstr>室内機情報など（消さない）</vt:lpstr>
      <vt:lpstr>ブレーカー容量別突入電流、消費電力値</vt:lpstr>
      <vt:lpstr>'AN 記入例'!Print_Area</vt:lpstr>
      <vt:lpstr>'AN 判定ｼｰﾄ原紙AXHP160NA×3台のケース)'!Print_Area</vt:lpstr>
      <vt:lpstr>'AN 判定ｼｰﾄ原紙HP160NA×3台以外のケース)'!Print_Area</vt:lpstr>
      <vt:lpstr>'PN（記入例）'!Print_Area</vt:lpstr>
      <vt:lpstr>'PN（原紙）'!Print_Area</vt:lpstr>
      <vt:lpstr>'YN・DK（記入例）'!Print_Area</vt:lpstr>
      <vt:lpstr>'YN・DK（原紙）'!Print_Area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2025-03-27T23:52:15Z</dcterms:modified>
</cp:coreProperties>
</file>