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0" documentId="13_ncr:1_{FE7DDC66-9FAC-4464-B8BB-5ED1BE293812}" xr6:coauthVersionLast="47" xr6:coauthVersionMax="47" xr10:uidLastSave="{00000000-0000-0000-0000-000000000000}"/>
  <bookViews>
    <workbookView xWindow="28680" yWindow="-120" windowWidth="20730" windowHeight="11160" tabRatio="854" firstSheet="5" activeTab="8" xr2:uid="{00000000-000D-0000-FFFF-FFFF00000000}"/>
  </bookViews>
  <sheets>
    <sheet name="総合カタログP68（参考資料）" sheetId="21" state="hidden" r:id="rId1"/>
    <sheet name="室内機ﾃﾞｰﾀ（消さない）" sheetId="22" state="hidden" r:id="rId2"/>
    <sheet name="PN（記入例）" sheetId="32" r:id="rId3"/>
    <sheet name="PN（原紙）" sheetId="29" r:id="rId4"/>
    <sheet name="YN・DK（記入例）" sheetId="28" r:id="rId5"/>
    <sheet name="YN・DK（原紙）" sheetId="27" r:id="rId6"/>
    <sheet name="AN 記入例" sheetId="37" r:id="rId7"/>
    <sheet name="AN 判定ｼｰﾄ原紙AXHP160NA×3台のケース)" sheetId="38" r:id="rId8"/>
    <sheet name="AN 判定ｼｰﾄ原紙HP160NA×3台以外のケース)" sheetId="39" r:id="rId9"/>
    <sheet name="アイシン室内機データ" sheetId="40" state="hidden" r:id="rId10"/>
    <sheet name="室内機情報など（消さない）" sheetId="41" state="hidden" r:id="rId11"/>
    <sheet name="ブレーカー容量別突入電流、消費電力値" sheetId="42" state="hidden" r:id="rId12"/>
  </sheets>
  <definedNames>
    <definedName name="_xlnm._FilterDatabase" localSheetId="9" hidden="1">アイシン室内機データ!$A$1:$F$68</definedName>
    <definedName name="_xlnm._FilterDatabase" localSheetId="1" hidden="1">'室内機ﾃﾞｰﾀ（消さない）'!$A$1:$F$57</definedName>
    <definedName name="_xlnm.Print_Area" localSheetId="6">'AN 記入例'!$A$1:$N$43</definedName>
    <definedName name="_xlnm.Print_Area" localSheetId="7">'AN 判定ｼｰﾄ原紙AXHP160NA×3台のケース)'!$A$1:$N$43</definedName>
    <definedName name="_xlnm.Print_Area" localSheetId="8">'AN 判定ｼｰﾄ原紙HP160NA×3台以外のケース)'!$A$1:$N$43</definedName>
    <definedName name="_xlnm.Print_Area" localSheetId="2">'PN（記入例）'!$A$1:$R$150</definedName>
    <definedName name="_xlnm.Print_Area" localSheetId="3">'PN（原紙）'!$A$1:$S$150</definedName>
    <definedName name="_xlnm.Print_Area" localSheetId="4">'YN・DK（記入例）'!$B$1:$K$41</definedName>
    <definedName name="_xlnm.Print_Area" localSheetId="5">'YN・DK（原紙）'!$B$1:$K$38</definedName>
    <definedName name="空調運転">#REF!</definedName>
    <definedName name="室外機">#REF!</definedName>
    <definedName name="室外機台数">#REF!</definedName>
    <definedName name="室内機">#REF!</definedName>
    <definedName name="室内機台数">#REF!</definedName>
    <definedName name="遮断器">#REF!</definedName>
    <definedName name="周波数">#REF!</definedName>
    <definedName name="避難所利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4" i="39" l="1"/>
  <c r="E33" i="39"/>
  <c r="E26" i="39"/>
  <c r="K31" i="39" s="1"/>
  <c r="M25" i="39"/>
  <c r="J25" i="39"/>
  <c r="K25" i="39" s="1"/>
  <c r="H25" i="39"/>
  <c r="I25" i="39" s="1"/>
  <c r="F25" i="39"/>
  <c r="G25" i="39" s="1"/>
  <c r="M24" i="39"/>
  <c r="K24" i="39"/>
  <c r="J24" i="39"/>
  <c r="I24" i="39"/>
  <c r="H24" i="39"/>
  <c r="F24" i="39"/>
  <c r="G24" i="39" s="1"/>
  <c r="M23" i="39"/>
  <c r="K23" i="39"/>
  <c r="J23" i="39"/>
  <c r="H23" i="39"/>
  <c r="I23" i="39" s="1"/>
  <c r="F23" i="39"/>
  <c r="G23" i="39" s="1"/>
  <c r="M22" i="39"/>
  <c r="J22" i="39"/>
  <c r="K22" i="39" s="1"/>
  <c r="I22" i="39"/>
  <c r="H22" i="39"/>
  <c r="G22" i="39"/>
  <c r="F22" i="39"/>
  <c r="M21" i="39"/>
  <c r="J21" i="39"/>
  <c r="K21" i="39" s="1"/>
  <c r="I21" i="39"/>
  <c r="H21" i="39"/>
  <c r="F21" i="39"/>
  <c r="G21" i="39" s="1"/>
  <c r="M20" i="39"/>
  <c r="J20" i="39"/>
  <c r="K20" i="39" s="1"/>
  <c r="H20" i="39"/>
  <c r="I20" i="39" s="1"/>
  <c r="G20" i="39"/>
  <c r="F20" i="39"/>
  <c r="M19" i="39"/>
  <c r="J19" i="39"/>
  <c r="K19" i="39" s="1"/>
  <c r="H19" i="39"/>
  <c r="I19" i="39" s="1"/>
  <c r="G19" i="39"/>
  <c r="F19" i="39"/>
  <c r="M18" i="39"/>
  <c r="K18" i="39"/>
  <c r="J18" i="39"/>
  <c r="H18" i="39"/>
  <c r="I18" i="39" s="1"/>
  <c r="F18" i="39"/>
  <c r="G18" i="39" s="1"/>
  <c r="M17" i="39"/>
  <c r="J17" i="39"/>
  <c r="K17" i="39" s="1"/>
  <c r="H17" i="39"/>
  <c r="I17" i="39" s="1"/>
  <c r="F17" i="39"/>
  <c r="G17" i="39" s="1"/>
  <c r="M16" i="39"/>
  <c r="K16" i="39"/>
  <c r="J16" i="39"/>
  <c r="I16" i="39"/>
  <c r="H16" i="39"/>
  <c r="F16" i="39"/>
  <c r="G16" i="39" s="1"/>
  <c r="J15" i="39"/>
  <c r="K15" i="39" s="1"/>
  <c r="H15" i="39"/>
  <c r="I15" i="39" s="1"/>
  <c r="F15" i="39"/>
  <c r="G15" i="39" s="1"/>
  <c r="M15" i="39" s="1"/>
  <c r="I11" i="39"/>
  <c r="E34" i="38"/>
  <c r="E33" i="38"/>
  <c r="E26" i="38"/>
  <c r="M25" i="38"/>
  <c r="J25" i="38"/>
  <c r="K25" i="38" s="1"/>
  <c r="H25" i="38"/>
  <c r="I25" i="38" s="1"/>
  <c r="G25" i="38"/>
  <c r="F25" i="38"/>
  <c r="M24" i="38"/>
  <c r="K24" i="38"/>
  <c r="J24" i="38"/>
  <c r="H24" i="38"/>
  <c r="I24" i="38" s="1"/>
  <c r="F24" i="38"/>
  <c r="G24" i="38" s="1"/>
  <c r="M23" i="38"/>
  <c r="J23" i="38"/>
  <c r="K23" i="38" s="1"/>
  <c r="H23" i="38"/>
  <c r="I23" i="38" s="1"/>
  <c r="F23" i="38"/>
  <c r="G23" i="38" s="1"/>
  <c r="M22" i="38"/>
  <c r="K22" i="38"/>
  <c r="J22" i="38"/>
  <c r="I22" i="38"/>
  <c r="H22" i="38"/>
  <c r="F22" i="38"/>
  <c r="G22" i="38" s="1"/>
  <c r="M21" i="38"/>
  <c r="K21" i="38"/>
  <c r="J21" i="38"/>
  <c r="H21" i="38"/>
  <c r="I21" i="38" s="1"/>
  <c r="F21" i="38"/>
  <c r="G21" i="38" s="1"/>
  <c r="M20" i="38"/>
  <c r="J20" i="38"/>
  <c r="K20" i="38" s="1"/>
  <c r="I20" i="38"/>
  <c r="H20" i="38"/>
  <c r="G20" i="38"/>
  <c r="F20" i="38"/>
  <c r="M19" i="38"/>
  <c r="J19" i="38"/>
  <c r="K19" i="38" s="1"/>
  <c r="I19" i="38"/>
  <c r="H19" i="38"/>
  <c r="F19" i="38"/>
  <c r="G19" i="38" s="1"/>
  <c r="M18" i="38"/>
  <c r="J18" i="38"/>
  <c r="K18" i="38" s="1"/>
  <c r="H18" i="38"/>
  <c r="I18" i="38" s="1"/>
  <c r="G18" i="38"/>
  <c r="F18" i="38"/>
  <c r="M17" i="38"/>
  <c r="J17" i="38"/>
  <c r="K17" i="38" s="1"/>
  <c r="H17" i="38"/>
  <c r="I17" i="38" s="1"/>
  <c r="G17" i="38"/>
  <c r="F17" i="38"/>
  <c r="M16" i="38"/>
  <c r="K16" i="38"/>
  <c r="J16" i="38"/>
  <c r="H16" i="38"/>
  <c r="I16" i="38" s="1"/>
  <c r="F16" i="38"/>
  <c r="G16" i="38" s="1"/>
  <c r="J15" i="38"/>
  <c r="K15" i="38" s="1"/>
  <c r="H15" i="38"/>
  <c r="I15" i="38" s="1"/>
  <c r="F15" i="38"/>
  <c r="G15" i="38" s="1"/>
  <c r="I11" i="38"/>
  <c r="E34" i="37"/>
  <c r="E33" i="37"/>
  <c r="K31" i="37"/>
  <c r="E26" i="37"/>
  <c r="M25" i="37"/>
  <c r="K25" i="37"/>
  <c r="J25" i="37"/>
  <c r="H25" i="37"/>
  <c r="I25" i="37" s="1"/>
  <c r="F25" i="37"/>
  <c r="G25" i="37" s="1"/>
  <c r="M24" i="37"/>
  <c r="J24" i="37"/>
  <c r="K24" i="37" s="1"/>
  <c r="I24" i="37"/>
  <c r="H24" i="37"/>
  <c r="G24" i="37"/>
  <c r="F24" i="37"/>
  <c r="M23" i="37"/>
  <c r="J23" i="37"/>
  <c r="K23" i="37" s="1"/>
  <c r="I23" i="37"/>
  <c r="H23" i="37"/>
  <c r="F23" i="37"/>
  <c r="G23" i="37" s="1"/>
  <c r="M22" i="37"/>
  <c r="J22" i="37"/>
  <c r="K22" i="37" s="1"/>
  <c r="H22" i="37"/>
  <c r="I22" i="37" s="1"/>
  <c r="G22" i="37"/>
  <c r="F22" i="37"/>
  <c r="M21" i="37"/>
  <c r="J21" i="37"/>
  <c r="K21" i="37" s="1"/>
  <c r="H21" i="37"/>
  <c r="I21" i="37" s="1"/>
  <c r="G21" i="37"/>
  <c r="F21" i="37"/>
  <c r="M20" i="37"/>
  <c r="K20" i="37"/>
  <c r="J20" i="37"/>
  <c r="H20" i="37"/>
  <c r="I20" i="37" s="1"/>
  <c r="F20" i="37"/>
  <c r="G20" i="37" s="1"/>
  <c r="M19" i="37"/>
  <c r="J19" i="37"/>
  <c r="K19" i="37" s="1"/>
  <c r="H19" i="37"/>
  <c r="I19" i="37" s="1"/>
  <c r="F19" i="37"/>
  <c r="G19" i="37" s="1"/>
  <c r="M18" i="37"/>
  <c r="K18" i="37"/>
  <c r="J18" i="37"/>
  <c r="I18" i="37"/>
  <c r="H18" i="37"/>
  <c r="F18" i="37"/>
  <c r="G18" i="37" s="1"/>
  <c r="M17" i="37"/>
  <c r="K17" i="37"/>
  <c r="J17" i="37"/>
  <c r="H17" i="37"/>
  <c r="I17" i="37" s="1"/>
  <c r="F17" i="37"/>
  <c r="G17" i="37" s="1"/>
  <c r="J16" i="37"/>
  <c r="K16" i="37" s="1"/>
  <c r="I16" i="37"/>
  <c r="H16" i="37"/>
  <c r="G16" i="37"/>
  <c r="M16" i="37" s="1"/>
  <c r="F16" i="37"/>
  <c r="J15" i="37"/>
  <c r="K15" i="37" s="1"/>
  <c r="K26" i="37" s="1"/>
  <c r="I15" i="37"/>
  <c r="H15" i="37"/>
  <c r="F15" i="37"/>
  <c r="G15" i="37" s="1"/>
  <c r="I11" i="37"/>
  <c r="I138" i="32"/>
  <c r="H138" i="32"/>
  <c r="P137" i="32"/>
  <c r="O137" i="32"/>
  <c r="N137" i="32"/>
  <c r="K137" i="32"/>
  <c r="J137" i="32"/>
  <c r="F137" i="32"/>
  <c r="L137" i="32" s="1"/>
  <c r="P136" i="32"/>
  <c r="O136" i="32"/>
  <c r="N136" i="32"/>
  <c r="K136" i="32"/>
  <c r="J136" i="32"/>
  <c r="F136" i="32"/>
  <c r="L136" i="32" s="1"/>
  <c r="P135" i="32"/>
  <c r="O135" i="32"/>
  <c r="N135" i="32"/>
  <c r="K135" i="32"/>
  <c r="M135" i="32" s="1"/>
  <c r="J135" i="32"/>
  <c r="F135" i="32"/>
  <c r="L135" i="32" s="1"/>
  <c r="P134" i="32"/>
  <c r="O134" i="32"/>
  <c r="N134" i="32"/>
  <c r="K134" i="32"/>
  <c r="M134" i="32" s="1"/>
  <c r="J134" i="32"/>
  <c r="F134" i="32"/>
  <c r="L134" i="32" s="1"/>
  <c r="S133" i="32"/>
  <c r="P133" i="32"/>
  <c r="O133" i="32"/>
  <c r="N133" i="32"/>
  <c r="J133" i="32"/>
  <c r="F133" i="32"/>
  <c r="L133" i="32" s="1"/>
  <c r="O132" i="32"/>
  <c r="N132" i="32"/>
  <c r="P132" i="32" s="1"/>
  <c r="J132" i="32"/>
  <c r="S132" i="32" s="1"/>
  <c r="F132" i="32"/>
  <c r="L132" i="32" s="1"/>
  <c r="O131" i="32"/>
  <c r="N131" i="32"/>
  <c r="P131" i="32" s="1"/>
  <c r="L131" i="32"/>
  <c r="K131" i="32"/>
  <c r="M131" i="32" s="1"/>
  <c r="J131" i="32"/>
  <c r="S131" i="32" s="1"/>
  <c r="F131" i="32"/>
  <c r="S130" i="32"/>
  <c r="O130" i="32"/>
  <c r="N130" i="32"/>
  <c r="P130" i="32" s="1"/>
  <c r="L130" i="32"/>
  <c r="K130" i="32"/>
  <c r="M130" i="32" s="1"/>
  <c r="J130" i="32"/>
  <c r="F130" i="32"/>
  <c r="P129" i="32"/>
  <c r="O129" i="32"/>
  <c r="N129" i="32"/>
  <c r="L129" i="32"/>
  <c r="J129" i="32"/>
  <c r="S129" i="32" s="1"/>
  <c r="F129" i="32"/>
  <c r="K129" i="32" s="1"/>
  <c r="M129" i="32" s="1"/>
  <c r="S128" i="32"/>
  <c r="O128" i="32"/>
  <c r="N128" i="32"/>
  <c r="P128" i="32" s="1"/>
  <c r="J128" i="32"/>
  <c r="F128" i="32"/>
  <c r="L128" i="32" s="1"/>
  <c r="O127" i="32"/>
  <c r="N127" i="32"/>
  <c r="P127" i="32" s="1"/>
  <c r="L127" i="32"/>
  <c r="J127" i="32"/>
  <c r="S127" i="32" s="1"/>
  <c r="F127" i="32"/>
  <c r="K127" i="32" s="1"/>
  <c r="M127" i="32" s="1"/>
  <c r="S126" i="32"/>
  <c r="P126" i="32"/>
  <c r="O126" i="32"/>
  <c r="N126" i="32"/>
  <c r="K126" i="32"/>
  <c r="J126" i="32"/>
  <c r="F126" i="32"/>
  <c r="L126" i="32" s="1"/>
  <c r="S125" i="32"/>
  <c r="P125" i="32"/>
  <c r="O125" i="32"/>
  <c r="N125" i="32"/>
  <c r="J125" i="32"/>
  <c r="F125" i="32"/>
  <c r="L125" i="32" s="1"/>
  <c r="O124" i="32"/>
  <c r="N124" i="32"/>
  <c r="P124" i="32" s="1"/>
  <c r="J124" i="32"/>
  <c r="S124" i="32" s="1"/>
  <c r="F124" i="32"/>
  <c r="L124" i="32" s="1"/>
  <c r="O123" i="32"/>
  <c r="N123" i="32"/>
  <c r="P123" i="32" s="1"/>
  <c r="L123" i="32"/>
  <c r="K123" i="32"/>
  <c r="M123" i="32" s="1"/>
  <c r="J123" i="32"/>
  <c r="S123" i="32" s="1"/>
  <c r="F123" i="32"/>
  <c r="S122" i="32"/>
  <c r="O122" i="32"/>
  <c r="N122" i="32"/>
  <c r="P122" i="32" s="1"/>
  <c r="L122" i="32"/>
  <c r="K122" i="32"/>
  <c r="M122" i="32" s="1"/>
  <c r="J122" i="32"/>
  <c r="F122" i="32"/>
  <c r="P121" i="32"/>
  <c r="O121" i="32"/>
  <c r="N121" i="32"/>
  <c r="L121" i="32"/>
  <c r="J121" i="32"/>
  <c r="S121" i="32" s="1"/>
  <c r="F121" i="32"/>
  <c r="K121" i="32" s="1"/>
  <c r="M121" i="32" s="1"/>
  <c r="S120" i="32"/>
  <c r="O120" i="32"/>
  <c r="N120" i="32"/>
  <c r="P120" i="32" s="1"/>
  <c r="J120" i="32"/>
  <c r="F120" i="32"/>
  <c r="L120" i="32" s="1"/>
  <c r="O119" i="32"/>
  <c r="N119" i="32"/>
  <c r="P119" i="32" s="1"/>
  <c r="L119" i="32"/>
  <c r="J119" i="32"/>
  <c r="S119" i="32" s="1"/>
  <c r="F119" i="32"/>
  <c r="K119" i="32" s="1"/>
  <c r="M119" i="32" s="1"/>
  <c r="S118" i="32"/>
  <c r="P118" i="32"/>
  <c r="O118" i="32"/>
  <c r="N118" i="32"/>
  <c r="K118" i="32"/>
  <c r="J118" i="32"/>
  <c r="F118" i="32"/>
  <c r="L118" i="32" s="1"/>
  <c r="S117" i="32"/>
  <c r="P117" i="32"/>
  <c r="O117" i="32"/>
  <c r="N117" i="32"/>
  <c r="J117" i="32"/>
  <c r="F117" i="32"/>
  <c r="L117" i="32" s="1"/>
  <c r="O116" i="32"/>
  <c r="N116" i="32"/>
  <c r="P116" i="32" s="1"/>
  <c r="J116" i="32"/>
  <c r="S116" i="32" s="1"/>
  <c r="F116" i="32"/>
  <c r="L116" i="32" s="1"/>
  <c r="O115" i="32"/>
  <c r="N115" i="32"/>
  <c r="P115" i="32" s="1"/>
  <c r="L115" i="32"/>
  <c r="K115" i="32"/>
  <c r="M115" i="32" s="1"/>
  <c r="J115" i="32"/>
  <c r="S115" i="32" s="1"/>
  <c r="F115" i="32"/>
  <c r="O114" i="32"/>
  <c r="N114" i="32"/>
  <c r="P114" i="32" s="1"/>
  <c r="L114" i="32"/>
  <c r="K114" i="32"/>
  <c r="M114" i="32" s="1"/>
  <c r="J114" i="32"/>
  <c r="F114" i="32"/>
  <c r="O113" i="32"/>
  <c r="N113" i="32"/>
  <c r="P113" i="32" s="1"/>
  <c r="L113" i="32"/>
  <c r="K113" i="32"/>
  <c r="M113" i="32" s="1"/>
  <c r="J113" i="32"/>
  <c r="F113" i="32"/>
  <c r="O112" i="32"/>
  <c r="N112" i="32"/>
  <c r="P112" i="32" s="1"/>
  <c r="L112" i="32"/>
  <c r="K112" i="32"/>
  <c r="M112" i="32" s="1"/>
  <c r="J112" i="32"/>
  <c r="F112" i="32"/>
  <c r="S111" i="32"/>
  <c r="O111" i="32"/>
  <c r="N111" i="32"/>
  <c r="P111" i="32" s="1"/>
  <c r="L111" i="32"/>
  <c r="K111" i="32"/>
  <c r="M111" i="32" s="1"/>
  <c r="J111" i="32"/>
  <c r="F111" i="32"/>
  <c r="P110" i="32"/>
  <c r="O110" i="32"/>
  <c r="N110" i="32"/>
  <c r="L110" i="32"/>
  <c r="J110" i="32"/>
  <c r="S110" i="32" s="1"/>
  <c r="F110" i="32"/>
  <c r="K110" i="32" s="1"/>
  <c r="M110" i="32" s="1"/>
  <c r="S109" i="32"/>
  <c r="O109" i="32"/>
  <c r="N109" i="32"/>
  <c r="P109" i="32" s="1"/>
  <c r="J109" i="32"/>
  <c r="F109" i="32"/>
  <c r="L109" i="32" s="1"/>
  <c r="O108" i="32"/>
  <c r="N108" i="32"/>
  <c r="P108" i="32" s="1"/>
  <c r="L108" i="32"/>
  <c r="J108" i="32"/>
  <c r="S108" i="32" s="1"/>
  <c r="F108" i="32"/>
  <c r="K108" i="32" s="1"/>
  <c r="M108" i="32" s="1"/>
  <c r="S107" i="32"/>
  <c r="P107" i="32"/>
  <c r="O107" i="32"/>
  <c r="N107" i="32"/>
  <c r="K107" i="32"/>
  <c r="J107" i="32"/>
  <c r="F107" i="32"/>
  <c r="L107" i="32" s="1"/>
  <c r="S106" i="32"/>
  <c r="P106" i="32"/>
  <c r="O106" i="32"/>
  <c r="N106" i="32"/>
  <c r="J106" i="32"/>
  <c r="F106" i="32"/>
  <c r="L106" i="32" s="1"/>
  <c r="P105" i="32"/>
  <c r="O105" i="32"/>
  <c r="N105" i="32"/>
  <c r="J105" i="32"/>
  <c r="F105" i="32"/>
  <c r="L105" i="32" s="1"/>
  <c r="P104" i="32"/>
  <c r="O104" i="32"/>
  <c r="N104" i="32"/>
  <c r="J104" i="32"/>
  <c r="F104" i="32"/>
  <c r="L104" i="32" s="1"/>
  <c r="P103" i="32"/>
  <c r="O103" i="32"/>
  <c r="N103" i="32"/>
  <c r="J103" i="32"/>
  <c r="F103" i="32"/>
  <c r="L103" i="32" s="1"/>
  <c r="O102" i="32"/>
  <c r="N102" i="32"/>
  <c r="P102" i="32" s="1"/>
  <c r="J102" i="32"/>
  <c r="S102" i="32" s="1"/>
  <c r="F102" i="32"/>
  <c r="L102" i="32" s="1"/>
  <c r="O101" i="32"/>
  <c r="N101" i="32"/>
  <c r="P101" i="32" s="1"/>
  <c r="L101" i="32"/>
  <c r="K101" i="32"/>
  <c r="M101" i="32" s="1"/>
  <c r="J101" i="32"/>
  <c r="S101" i="32" s="1"/>
  <c r="F101" i="32"/>
  <c r="S100" i="32"/>
  <c r="O100" i="32"/>
  <c r="N100" i="32"/>
  <c r="P100" i="32" s="1"/>
  <c r="L100" i="32"/>
  <c r="K100" i="32"/>
  <c r="M100" i="32" s="1"/>
  <c r="J100" i="32"/>
  <c r="F100" i="32"/>
  <c r="P99" i="32"/>
  <c r="O99" i="32"/>
  <c r="N99" i="32"/>
  <c r="L99" i="32"/>
  <c r="J99" i="32"/>
  <c r="S99" i="32" s="1"/>
  <c r="F99" i="32"/>
  <c r="K99" i="32" s="1"/>
  <c r="M99" i="32" s="1"/>
  <c r="S98" i="32"/>
  <c r="O98" i="32"/>
  <c r="N98" i="32"/>
  <c r="P98" i="32" s="1"/>
  <c r="J98" i="32"/>
  <c r="F98" i="32"/>
  <c r="L98" i="32" s="1"/>
  <c r="O97" i="32"/>
  <c r="N97" i="32"/>
  <c r="P97" i="32" s="1"/>
  <c r="L97" i="32"/>
  <c r="J97" i="32"/>
  <c r="S97" i="32" s="1"/>
  <c r="F97" i="32"/>
  <c r="K97" i="32" s="1"/>
  <c r="M97" i="32" s="1"/>
  <c r="S96" i="32"/>
  <c r="P96" i="32"/>
  <c r="O96" i="32"/>
  <c r="N96" i="32"/>
  <c r="K96" i="32"/>
  <c r="M96" i="32" s="1"/>
  <c r="J96" i="32"/>
  <c r="F96" i="32"/>
  <c r="L96" i="32" s="1"/>
  <c r="P95" i="32"/>
  <c r="O95" i="32"/>
  <c r="N95" i="32"/>
  <c r="K95" i="32"/>
  <c r="J95" i="32"/>
  <c r="F95" i="32"/>
  <c r="L95" i="32" s="1"/>
  <c r="P94" i="32"/>
  <c r="O94" i="32"/>
  <c r="N94" i="32"/>
  <c r="K94" i="32"/>
  <c r="J94" i="32"/>
  <c r="F94" i="32"/>
  <c r="L94" i="32" s="1"/>
  <c r="P93" i="32"/>
  <c r="O93" i="32"/>
  <c r="N93" i="32"/>
  <c r="K93" i="32"/>
  <c r="J93" i="32"/>
  <c r="F93" i="32"/>
  <c r="L93" i="32" s="1"/>
  <c r="P92" i="32"/>
  <c r="O92" i="32"/>
  <c r="N92" i="32"/>
  <c r="K92" i="32"/>
  <c r="M92" i="32" s="1"/>
  <c r="J92" i="32"/>
  <c r="F92" i="32"/>
  <c r="L92" i="32" s="1"/>
  <c r="P91" i="32"/>
  <c r="O91" i="32"/>
  <c r="N91" i="32"/>
  <c r="K91" i="32"/>
  <c r="J91" i="32"/>
  <c r="F91" i="32"/>
  <c r="L91" i="32" s="1"/>
  <c r="P90" i="32"/>
  <c r="O90" i="32"/>
  <c r="N90" i="32"/>
  <c r="K90" i="32"/>
  <c r="J90" i="32"/>
  <c r="F90" i="32"/>
  <c r="L90" i="32" s="1"/>
  <c r="S89" i="32"/>
  <c r="P89" i="32"/>
  <c r="O89" i="32"/>
  <c r="N89" i="32"/>
  <c r="J89" i="32"/>
  <c r="F89" i="32"/>
  <c r="L89" i="32" s="1"/>
  <c r="O88" i="32"/>
  <c r="N88" i="32"/>
  <c r="P88" i="32" s="1"/>
  <c r="J88" i="32"/>
  <c r="S88" i="32" s="1"/>
  <c r="F88" i="32"/>
  <c r="L88" i="32" s="1"/>
  <c r="O87" i="32"/>
  <c r="N87" i="32"/>
  <c r="P87" i="32" s="1"/>
  <c r="L87" i="32"/>
  <c r="K87" i="32"/>
  <c r="M87" i="32" s="1"/>
  <c r="J87" i="32"/>
  <c r="S87" i="32" s="1"/>
  <c r="F87" i="32"/>
  <c r="S86" i="32"/>
  <c r="O86" i="32"/>
  <c r="N86" i="32"/>
  <c r="P86" i="32" s="1"/>
  <c r="L86" i="32"/>
  <c r="K86" i="32"/>
  <c r="M86" i="32" s="1"/>
  <c r="J86" i="32"/>
  <c r="F86" i="32"/>
  <c r="P85" i="32"/>
  <c r="O85" i="32"/>
  <c r="N85" i="32"/>
  <c r="L85" i="32"/>
  <c r="J85" i="32"/>
  <c r="S85" i="32" s="1"/>
  <c r="F85" i="32"/>
  <c r="K85" i="32" s="1"/>
  <c r="M85" i="32" s="1"/>
  <c r="S84" i="32"/>
  <c r="O84" i="32"/>
  <c r="N84" i="32"/>
  <c r="P84" i="32" s="1"/>
  <c r="J84" i="32"/>
  <c r="F84" i="32"/>
  <c r="L84" i="32" s="1"/>
  <c r="O83" i="32"/>
  <c r="N83" i="32"/>
  <c r="P83" i="32" s="1"/>
  <c r="L83" i="32"/>
  <c r="J83" i="32"/>
  <c r="S83" i="32" s="1"/>
  <c r="F83" i="32"/>
  <c r="K83" i="32" s="1"/>
  <c r="M83" i="32" s="1"/>
  <c r="T82" i="32"/>
  <c r="S82" i="32"/>
  <c r="P82" i="32"/>
  <c r="O82" i="32"/>
  <c r="N82" i="32"/>
  <c r="J82" i="32"/>
  <c r="F82" i="32"/>
  <c r="L82" i="32" s="1"/>
  <c r="O81" i="32"/>
  <c r="N81" i="32"/>
  <c r="P81" i="32" s="1"/>
  <c r="J81" i="32"/>
  <c r="S81" i="32" s="1"/>
  <c r="F81" i="32"/>
  <c r="L81" i="32" s="1"/>
  <c r="O80" i="32"/>
  <c r="N80" i="32"/>
  <c r="P80" i="32" s="1"/>
  <c r="L80" i="32"/>
  <c r="K80" i="32"/>
  <c r="M80" i="32" s="1"/>
  <c r="J80" i="32"/>
  <c r="S80" i="32" s="1"/>
  <c r="F80" i="32"/>
  <c r="S79" i="32"/>
  <c r="O79" i="32"/>
  <c r="N79" i="32"/>
  <c r="P79" i="32" s="1"/>
  <c r="L79" i="32"/>
  <c r="K79" i="32"/>
  <c r="M79" i="32" s="1"/>
  <c r="J79" i="32"/>
  <c r="F79" i="32"/>
  <c r="P78" i="32"/>
  <c r="O78" i="32"/>
  <c r="N78" i="32"/>
  <c r="L78" i="32"/>
  <c r="J78" i="32"/>
  <c r="S78" i="32" s="1"/>
  <c r="F78" i="32"/>
  <c r="K78" i="32" s="1"/>
  <c r="M78" i="32" s="1"/>
  <c r="S77" i="32"/>
  <c r="O77" i="32"/>
  <c r="N77" i="32"/>
  <c r="P77" i="32" s="1"/>
  <c r="J77" i="32"/>
  <c r="F77" i="32"/>
  <c r="L77" i="32" s="1"/>
  <c r="O76" i="32"/>
  <c r="N76" i="32"/>
  <c r="P76" i="32" s="1"/>
  <c r="L76" i="32"/>
  <c r="J76" i="32"/>
  <c r="S76" i="32" s="1"/>
  <c r="F76" i="32"/>
  <c r="K76" i="32" s="1"/>
  <c r="M76" i="32" s="1"/>
  <c r="S75" i="32"/>
  <c r="P75" i="32"/>
  <c r="O75" i="32"/>
  <c r="N75" i="32"/>
  <c r="K75" i="32"/>
  <c r="J75" i="32"/>
  <c r="F75" i="32"/>
  <c r="L75" i="32" s="1"/>
  <c r="S74" i="32"/>
  <c r="P74" i="32"/>
  <c r="O74" i="32"/>
  <c r="N74" i="32"/>
  <c r="J74" i="32"/>
  <c r="F74" i="32"/>
  <c r="L74" i="32" s="1"/>
  <c r="O73" i="32"/>
  <c r="N73" i="32"/>
  <c r="P73" i="32" s="1"/>
  <c r="J73" i="32"/>
  <c r="S73" i="32" s="1"/>
  <c r="F73" i="32"/>
  <c r="L73" i="32" s="1"/>
  <c r="O72" i="32"/>
  <c r="N72" i="32"/>
  <c r="P72" i="32" s="1"/>
  <c r="L72" i="32"/>
  <c r="K72" i="32"/>
  <c r="M72" i="32" s="1"/>
  <c r="J72" i="32"/>
  <c r="S72" i="32" s="1"/>
  <c r="F72" i="32"/>
  <c r="S71" i="32"/>
  <c r="O71" i="32"/>
  <c r="N71" i="32"/>
  <c r="P71" i="32" s="1"/>
  <c r="L71" i="32"/>
  <c r="K71" i="32"/>
  <c r="M71" i="32" s="1"/>
  <c r="J71" i="32"/>
  <c r="F71" i="32"/>
  <c r="P70" i="32"/>
  <c r="O70" i="32"/>
  <c r="N70" i="32"/>
  <c r="L70" i="32"/>
  <c r="J70" i="32"/>
  <c r="S70" i="32" s="1"/>
  <c r="F70" i="32"/>
  <c r="K70" i="32" s="1"/>
  <c r="M70" i="32" s="1"/>
  <c r="S69" i="32"/>
  <c r="O69" i="32"/>
  <c r="N69" i="32"/>
  <c r="P69" i="32" s="1"/>
  <c r="J69" i="32"/>
  <c r="F69" i="32"/>
  <c r="L69" i="32" s="1"/>
  <c r="O68" i="32"/>
  <c r="N68" i="32"/>
  <c r="P68" i="32" s="1"/>
  <c r="L68" i="32"/>
  <c r="J68" i="32"/>
  <c r="S68" i="32" s="1"/>
  <c r="F68" i="32"/>
  <c r="K68" i="32" s="1"/>
  <c r="M68" i="32" s="1"/>
  <c r="S67" i="32"/>
  <c r="P67" i="32"/>
  <c r="O67" i="32"/>
  <c r="N67" i="32"/>
  <c r="K67" i="32"/>
  <c r="M67" i="32" s="1"/>
  <c r="J67" i="32"/>
  <c r="F67" i="32"/>
  <c r="L67" i="32" s="1"/>
  <c r="S66" i="32"/>
  <c r="P66" i="32"/>
  <c r="O66" i="32"/>
  <c r="N66" i="32"/>
  <c r="J66" i="32"/>
  <c r="F66" i="32"/>
  <c r="L66" i="32" s="1"/>
  <c r="O65" i="32"/>
  <c r="N65" i="32"/>
  <c r="P65" i="32" s="1"/>
  <c r="J65" i="32"/>
  <c r="S65" i="32" s="1"/>
  <c r="F65" i="32"/>
  <c r="L65" i="32" s="1"/>
  <c r="O64" i="32"/>
  <c r="N64" i="32"/>
  <c r="P64" i="32" s="1"/>
  <c r="L64" i="32"/>
  <c r="K64" i="32"/>
  <c r="M64" i="32" s="1"/>
  <c r="J64" i="32"/>
  <c r="S64" i="32" s="1"/>
  <c r="F64" i="32"/>
  <c r="S63" i="32"/>
  <c r="O63" i="32"/>
  <c r="N63" i="32"/>
  <c r="P63" i="32" s="1"/>
  <c r="L63" i="32"/>
  <c r="K63" i="32"/>
  <c r="M63" i="32" s="1"/>
  <c r="J63" i="32"/>
  <c r="F63" i="32"/>
  <c r="P62" i="32"/>
  <c r="O62" i="32"/>
  <c r="N62" i="32"/>
  <c r="L62" i="32"/>
  <c r="J62" i="32"/>
  <c r="S62" i="32" s="1"/>
  <c r="F62" i="32"/>
  <c r="K62" i="32" s="1"/>
  <c r="M62" i="32" s="1"/>
  <c r="S61" i="32"/>
  <c r="O61" i="32"/>
  <c r="N61" i="32"/>
  <c r="P61" i="32" s="1"/>
  <c r="J61" i="32"/>
  <c r="F61" i="32"/>
  <c r="L61" i="32" s="1"/>
  <c r="O60" i="32"/>
  <c r="N60" i="32"/>
  <c r="P60" i="32" s="1"/>
  <c r="L60" i="32"/>
  <c r="J60" i="32"/>
  <c r="S60" i="32" s="1"/>
  <c r="F60" i="32"/>
  <c r="K60" i="32" s="1"/>
  <c r="M60" i="32" s="1"/>
  <c r="S59" i="32"/>
  <c r="P59" i="32"/>
  <c r="O59" i="32"/>
  <c r="N59" i="32"/>
  <c r="K59" i="32"/>
  <c r="J59" i="32"/>
  <c r="F59" i="32"/>
  <c r="L59" i="32" s="1"/>
  <c r="S58" i="32"/>
  <c r="P58" i="32"/>
  <c r="O58" i="32"/>
  <c r="N58" i="32"/>
  <c r="J58" i="32"/>
  <c r="F58" i="32"/>
  <c r="L58" i="32" s="1"/>
  <c r="O57" i="32"/>
  <c r="N57" i="32"/>
  <c r="P57" i="32" s="1"/>
  <c r="J57" i="32"/>
  <c r="S57" i="32" s="1"/>
  <c r="F57" i="32"/>
  <c r="L57" i="32" s="1"/>
  <c r="O56" i="32"/>
  <c r="N56" i="32"/>
  <c r="P56" i="32" s="1"/>
  <c r="L56" i="32"/>
  <c r="K56" i="32"/>
  <c r="M56" i="32" s="1"/>
  <c r="J56" i="32"/>
  <c r="S56" i="32" s="1"/>
  <c r="F56" i="32"/>
  <c r="O55" i="32"/>
  <c r="N55" i="32"/>
  <c r="P55" i="32" s="1"/>
  <c r="L55" i="32"/>
  <c r="K55" i="32"/>
  <c r="M55" i="32" s="1"/>
  <c r="J55" i="32"/>
  <c r="F55" i="32"/>
  <c r="O54" i="32"/>
  <c r="N54" i="32"/>
  <c r="P54" i="32" s="1"/>
  <c r="L54" i="32"/>
  <c r="K54" i="32"/>
  <c r="M54" i="32" s="1"/>
  <c r="J54" i="32"/>
  <c r="F54" i="32"/>
  <c r="O53" i="32"/>
  <c r="N53" i="32"/>
  <c r="P53" i="32" s="1"/>
  <c r="L53" i="32"/>
  <c r="K53" i="32"/>
  <c r="M53" i="32" s="1"/>
  <c r="J53" i="32"/>
  <c r="F53" i="32"/>
  <c r="O52" i="32"/>
  <c r="N52" i="32"/>
  <c r="P52" i="32" s="1"/>
  <c r="L52" i="32"/>
  <c r="K52" i="32"/>
  <c r="M52" i="32" s="1"/>
  <c r="J52" i="32"/>
  <c r="F52" i="32"/>
  <c r="O51" i="32"/>
  <c r="N51" i="32"/>
  <c r="P51" i="32" s="1"/>
  <c r="L51" i="32"/>
  <c r="K51" i="32"/>
  <c r="M51" i="32" s="1"/>
  <c r="J51" i="32"/>
  <c r="F51" i="32"/>
  <c r="O50" i="32"/>
  <c r="N50" i="32"/>
  <c r="P50" i="32" s="1"/>
  <c r="L50" i="32"/>
  <c r="K50" i="32"/>
  <c r="M50" i="32" s="1"/>
  <c r="J50" i="32"/>
  <c r="F50" i="32"/>
  <c r="S49" i="32"/>
  <c r="O49" i="32"/>
  <c r="N49" i="32"/>
  <c r="P49" i="32" s="1"/>
  <c r="L49" i="32"/>
  <c r="K49" i="32"/>
  <c r="M49" i="32" s="1"/>
  <c r="J49" i="32"/>
  <c r="F49" i="32"/>
  <c r="P48" i="32"/>
  <c r="O48" i="32"/>
  <c r="N48" i="32"/>
  <c r="L48" i="32"/>
  <c r="J48" i="32"/>
  <c r="S48" i="32" s="1"/>
  <c r="F48" i="32"/>
  <c r="K48" i="32" s="1"/>
  <c r="M48" i="32" s="1"/>
  <c r="S47" i="32"/>
  <c r="O47" i="32"/>
  <c r="N47" i="32"/>
  <c r="P47" i="32" s="1"/>
  <c r="J47" i="32"/>
  <c r="F47" i="32"/>
  <c r="L47" i="32" s="1"/>
  <c r="O46" i="32"/>
  <c r="N46" i="32"/>
  <c r="P46" i="32" s="1"/>
  <c r="L46" i="32"/>
  <c r="K46" i="32"/>
  <c r="M46" i="32" s="1"/>
  <c r="J46" i="32"/>
  <c r="S46" i="32" s="1"/>
  <c r="F46" i="32"/>
  <c r="S45" i="32"/>
  <c r="P45" i="32"/>
  <c r="O45" i="32"/>
  <c r="N45" i="32"/>
  <c r="K45" i="32"/>
  <c r="M45" i="32" s="1"/>
  <c r="J45" i="32"/>
  <c r="F45" i="32"/>
  <c r="L45" i="32" s="1"/>
  <c r="S44" i="32"/>
  <c r="P44" i="32"/>
  <c r="O44" i="32"/>
  <c r="N44" i="32"/>
  <c r="J44" i="32"/>
  <c r="F44" i="32"/>
  <c r="L44" i="32" s="1"/>
  <c r="O43" i="32"/>
  <c r="N43" i="32"/>
  <c r="P43" i="32" s="1"/>
  <c r="J43" i="32"/>
  <c r="S43" i="32" s="1"/>
  <c r="F43" i="32"/>
  <c r="L43" i="32" s="1"/>
  <c r="O42" i="32"/>
  <c r="N42" i="32"/>
  <c r="P42" i="32" s="1"/>
  <c r="L42" i="32"/>
  <c r="K42" i="32"/>
  <c r="M42" i="32" s="1"/>
  <c r="J42" i="32"/>
  <c r="S42" i="32" s="1"/>
  <c r="F42" i="32"/>
  <c r="S41" i="32"/>
  <c r="O41" i="32"/>
  <c r="P41" i="32" s="1"/>
  <c r="N41" i="32"/>
  <c r="L41" i="32"/>
  <c r="K41" i="32"/>
  <c r="M41" i="32" s="1"/>
  <c r="J41" i="32"/>
  <c r="F41" i="32"/>
  <c r="O40" i="32"/>
  <c r="N40" i="32"/>
  <c r="L40" i="32"/>
  <c r="J40" i="32"/>
  <c r="S40" i="32" s="1"/>
  <c r="F40" i="32"/>
  <c r="K40" i="32" s="1"/>
  <c r="S39" i="32"/>
  <c r="O39" i="32"/>
  <c r="N39" i="32"/>
  <c r="P39" i="32" s="1"/>
  <c r="J39" i="32"/>
  <c r="F39" i="32"/>
  <c r="L39" i="32" s="1"/>
  <c r="O38" i="32"/>
  <c r="N38" i="32"/>
  <c r="P38" i="32" s="1"/>
  <c r="L38" i="32"/>
  <c r="K38" i="32"/>
  <c r="M38" i="32" s="1"/>
  <c r="J38" i="32"/>
  <c r="S38" i="32" s="1"/>
  <c r="F38" i="32"/>
  <c r="S37" i="32"/>
  <c r="P37" i="32"/>
  <c r="O37" i="32"/>
  <c r="N37" i="32"/>
  <c r="K37" i="32"/>
  <c r="M37" i="32" s="1"/>
  <c r="J37" i="32"/>
  <c r="F37" i="32"/>
  <c r="L37" i="32" s="1"/>
  <c r="S36" i="32"/>
  <c r="P36" i="32"/>
  <c r="O36" i="32"/>
  <c r="N36" i="32"/>
  <c r="J36" i="32"/>
  <c r="F36" i="32"/>
  <c r="L36" i="32" s="1"/>
  <c r="O35" i="32"/>
  <c r="N35" i="32"/>
  <c r="P35" i="32" s="1"/>
  <c r="J35" i="32"/>
  <c r="S35" i="32" s="1"/>
  <c r="F35" i="32"/>
  <c r="L35" i="32" s="1"/>
  <c r="O34" i="32"/>
  <c r="N34" i="32"/>
  <c r="P34" i="32" s="1"/>
  <c r="L34" i="32"/>
  <c r="K34" i="32"/>
  <c r="M34" i="32" s="1"/>
  <c r="J34" i="32"/>
  <c r="S34" i="32" s="1"/>
  <c r="F34" i="32"/>
  <c r="O33" i="32"/>
  <c r="N33" i="32"/>
  <c r="P33" i="32" s="1"/>
  <c r="L33" i="32"/>
  <c r="K33" i="32"/>
  <c r="M33" i="32" s="1"/>
  <c r="J33" i="32"/>
  <c r="F33" i="32"/>
  <c r="O32" i="32"/>
  <c r="N32" i="32"/>
  <c r="P32" i="32" s="1"/>
  <c r="L32" i="32"/>
  <c r="K32" i="32"/>
  <c r="M32" i="32" s="1"/>
  <c r="J32" i="32"/>
  <c r="F32" i="32"/>
  <c r="O31" i="32"/>
  <c r="N31" i="32"/>
  <c r="P31" i="32" s="1"/>
  <c r="L31" i="32"/>
  <c r="K31" i="32"/>
  <c r="M31" i="32" s="1"/>
  <c r="J31" i="32"/>
  <c r="F31" i="32"/>
  <c r="O30" i="32"/>
  <c r="N30" i="32"/>
  <c r="P30" i="32" s="1"/>
  <c r="L30" i="32"/>
  <c r="K30" i="32"/>
  <c r="M30" i="32" s="1"/>
  <c r="J30" i="32"/>
  <c r="F30" i="32"/>
  <c r="O29" i="32"/>
  <c r="N29" i="32"/>
  <c r="P29" i="32" s="1"/>
  <c r="L29" i="32"/>
  <c r="K29" i="32"/>
  <c r="M29" i="32" s="1"/>
  <c r="J29" i="32"/>
  <c r="F29" i="32"/>
  <c r="O28" i="32"/>
  <c r="N28" i="32"/>
  <c r="P28" i="32" s="1"/>
  <c r="L28" i="32"/>
  <c r="K28" i="32"/>
  <c r="M28" i="32" s="1"/>
  <c r="J28" i="32"/>
  <c r="F28" i="32"/>
  <c r="S27" i="32"/>
  <c r="O27" i="32"/>
  <c r="P27" i="32" s="1"/>
  <c r="N27" i="32"/>
  <c r="L27" i="32"/>
  <c r="K27" i="32"/>
  <c r="M27" i="32" s="1"/>
  <c r="J27" i="32"/>
  <c r="F27" i="32"/>
  <c r="P26" i="32"/>
  <c r="O26" i="32"/>
  <c r="N26" i="32"/>
  <c r="L26" i="32"/>
  <c r="J26" i="32"/>
  <c r="S26" i="32" s="1"/>
  <c r="F26" i="32"/>
  <c r="K26" i="32" s="1"/>
  <c r="M26" i="32" s="1"/>
  <c r="S25" i="32"/>
  <c r="O25" i="32"/>
  <c r="N25" i="32"/>
  <c r="P25" i="32" s="1"/>
  <c r="J25" i="32"/>
  <c r="F25" i="32"/>
  <c r="L25" i="32" s="1"/>
  <c r="O24" i="32"/>
  <c r="N24" i="32"/>
  <c r="P24" i="32" s="1"/>
  <c r="L24" i="32"/>
  <c r="K24" i="32"/>
  <c r="M24" i="32" s="1"/>
  <c r="J24" i="32"/>
  <c r="S24" i="32" s="1"/>
  <c r="F24" i="32"/>
  <c r="S23" i="32"/>
  <c r="P23" i="32"/>
  <c r="O23" i="32"/>
  <c r="N23" i="32"/>
  <c r="K23" i="32"/>
  <c r="M23" i="32" s="1"/>
  <c r="J23" i="32"/>
  <c r="F23" i="32"/>
  <c r="L23" i="32" s="1"/>
  <c r="S22" i="32"/>
  <c r="P22" i="32"/>
  <c r="O22" i="32"/>
  <c r="N22" i="32"/>
  <c r="J22" i="32"/>
  <c r="F22" i="32"/>
  <c r="L22" i="32" s="1"/>
  <c r="O21" i="32"/>
  <c r="N21" i="32"/>
  <c r="P21" i="32" s="1"/>
  <c r="J21" i="32"/>
  <c r="S21" i="32" s="1"/>
  <c r="F21" i="32"/>
  <c r="L21" i="32" s="1"/>
  <c r="O20" i="32"/>
  <c r="N20" i="32"/>
  <c r="P20" i="32" s="1"/>
  <c r="L20" i="32"/>
  <c r="K20" i="32"/>
  <c r="M20" i="32" s="1"/>
  <c r="J20" i="32"/>
  <c r="S20" i="32" s="1"/>
  <c r="F20" i="32"/>
  <c r="S19" i="32"/>
  <c r="O19" i="32"/>
  <c r="P19" i="32" s="1"/>
  <c r="N19" i="32"/>
  <c r="L19" i="32"/>
  <c r="K19" i="32"/>
  <c r="M19" i="32" s="1"/>
  <c r="J19" i="32"/>
  <c r="F19" i="32"/>
  <c r="P18" i="32"/>
  <c r="O18" i="32"/>
  <c r="N18" i="32"/>
  <c r="L18" i="32"/>
  <c r="J18" i="32"/>
  <c r="S18" i="32" s="1"/>
  <c r="F18" i="32"/>
  <c r="K18" i="32" s="1"/>
  <c r="M18" i="32" s="1"/>
  <c r="S17" i="32"/>
  <c r="O17" i="32"/>
  <c r="N17" i="32"/>
  <c r="P17" i="32" s="1"/>
  <c r="J17" i="32"/>
  <c r="F17" i="32"/>
  <c r="L17" i="32" s="1"/>
  <c r="O16" i="32"/>
  <c r="O138" i="32" s="1"/>
  <c r="N16" i="32"/>
  <c r="P16" i="32" s="1"/>
  <c r="L16" i="32"/>
  <c r="K16" i="32"/>
  <c r="M16" i="32" s="1"/>
  <c r="J16" i="32"/>
  <c r="S16" i="32" s="1"/>
  <c r="F16" i="32"/>
  <c r="S15" i="32"/>
  <c r="P15" i="32"/>
  <c r="O15" i="32"/>
  <c r="N15" i="32"/>
  <c r="K15" i="32"/>
  <c r="J15" i="32"/>
  <c r="F15" i="32"/>
  <c r="L15" i="32" s="1"/>
  <c r="O14" i="32"/>
  <c r="N14" i="32"/>
  <c r="P14" i="32" s="1"/>
  <c r="J14" i="32"/>
  <c r="S14" i="32" s="1"/>
  <c r="F14" i="32"/>
  <c r="L14" i="32" s="1"/>
  <c r="I138" i="29"/>
  <c r="H138" i="29"/>
  <c r="P137" i="29"/>
  <c r="O137" i="29"/>
  <c r="N137" i="29"/>
  <c r="L137" i="29"/>
  <c r="J137" i="29"/>
  <c r="F137" i="29"/>
  <c r="K137" i="29" s="1"/>
  <c r="M137" i="29" s="1"/>
  <c r="P136" i="29"/>
  <c r="O136" i="29"/>
  <c r="N136" i="29"/>
  <c r="L136" i="29"/>
  <c r="J136" i="29"/>
  <c r="F136" i="29"/>
  <c r="K136" i="29" s="1"/>
  <c r="M136" i="29" s="1"/>
  <c r="P135" i="29"/>
  <c r="O135" i="29"/>
  <c r="N135" i="29"/>
  <c r="L135" i="29"/>
  <c r="J135" i="29"/>
  <c r="F135" i="29"/>
  <c r="K135" i="29" s="1"/>
  <c r="M135" i="29" s="1"/>
  <c r="P134" i="29"/>
  <c r="O134" i="29"/>
  <c r="N134" i="29"/>
  <c r="L134" i="29"/>
  <c r="J134" i="29"/>
  <c r="F134" i="29"/>
  <c r="K134" i="29" s="1"/>
  <c r="M134" i="29" s="1"/>
  <c r="S133" i="29"/>
  <c r="O133" i="29"/>
  <c r="P133" i="29" s="1"/>
  <c r="N133" i="29"/>
  <c r="J133" i="29"/>
  <c r="F133" i="29"/>
  <c r="L133" i="29" s="1"/>
  <c r="P132" i="29"/>
  <c r="O132" i="29"/>
  <c r="N132" i="29"/>
  <c r="L132" i="29"/>
  <c r="J132" i="29"/>
  <c r="S132" i="29" s="1"/>
  <c r="F132" i="29"/>
  <c r="K132" i="29" s="1"/>
  <c r="M132" i="29" s="1"/>
  <c r="S131" i="29"/>
  <c r="O131" i="29"/>
  <c r="P131" i="29" s="1"/>
  <c r="N131" i="29"/>
  <c r="K131" i="29"/>
  <c r="M131" i="29" s="1"/>
  <c r="J131" i="29"/>
  <c r="F131" i="29"/>
  <c r="L131" i="29" s="1"/>
  <c r="O130" i="29"/>
  <c r="N130" i="29"/>
  <c r="P130" i="29" s="1"/>
  <c r="L130" i="29"/>
  <c r="K130" i="29"/>
  <c r="M130" i="29" s="1"/>
  <c r="J130" i="29"/>
  <c r="S130" i="29" s="1"/>
  <c r="F130" i="29"/>
  <c r="S129" i="29"/>
  <c r="O129" i="29"/>
  <c r="N129" i="29"/>
  <c r="P129" i="29" s="1"/>
  <c r="K129" i="29"/>
  <c r="J129" i="29"/>
  <c r="F129" i="29"/>
  <c r="L129" i="29" s="1"/>
  <c r="M129" i="29" s="1"/>
  <c r="O128" i="29"/>
  <c r="N128" i="29"/>
  <c r="P128" i="29" s="1"/>
  <c r="L128" i="29"/>
  <c r="M128" i="29" s="1"/>
  <c r="K128" i="29"/>
  <c r="J128" i="29"/>
  <c r="S128" i="29" s="1"/>
  <c r="F128" i="29"/>
  <c r="S127" i="29"/>
  <c r="O127" i="29"/>
  <c r="N127" i="29"/>
  <c r="P127" i="29" s="1"/>
  <c r="J127" i="29"/>
  <c r="F127" i="29"/>
  <c r="L127" i="29" s="1"/>
  <c r="P126" i="29"/>
  <c r="O126" i="29"/>
  <c r="N126" i="29"/>
  <c r="L126" i="29"/>
  <c r="J126" i="29"/>
  <c r="S126" i="29" s="1"/>
  <c r="F126" i="29"/>
  <c r="K126" i="29" s="1"/>
  <c r="M126" i="29" s="1"/>
  <c r="S125" i="29"/>
  <c r="O125" i="29"/>
  <c r="P125" i="29" s="1"/>
  <c r="N125" i="29"/>
  <c r="J125" i="29"/>
  <c r="F125" i="29"/>
  <c r="L125" i="29" s="1"/>
  <c r="P124" i="29"/>
  <c r="O124" i="29"/>
  <c r="N124" i="29"/>
  <c r="L124" i="29"/>
  <c r="J124" i="29"/>
  <c r="S124" i="29" s="1"/>
  <c r="F124" i="29"/>
  <c r="K124" i="29" s="1"/>
  <c r="M124" i="29" s="1"/>
  <c r="S123" i="29"/>
  <c r="O123" i="29"/>
  <c r="P123" i="29" s="1"/>
  <c r="N123" i="29"/>
  <c r="K123" i="29"/>
  <c r="J123" i="29"/>
  <c r="F123" i="29"/>
  <c r="L123" i="29" s="1"/>
  <c r="O122" i="29"/>
  <c r="N122" i="29"/>
  <c r="P122" i="29" s="1"/>
  <c r="L122" i="29"/>
  <c r="K122" i="29"/>
  <c r="M122" i="29" s="1"/>
  <c r="J122" i="29"/>
  <c r="S122" i="29" s="1"/>
  <c r="F122" i="29"/>
  <c r="S121" i="29"/>
  <c r="O121" i="29"/>
  <c r="N121" i="29"/>
  <c r="P121" i="29" s="1"/>
  <c r="K121" i="29"/>
  <c r="J121" i="29"/>
  <c r="F121" i="29"/>
  <c r="L121" i="29" s="1"/>
  <c r="M121" i="29" s="1"/>
  <c r="O120" i="29"/>
  <c r="N120" i="29"/>
  <c r="P120" i="29" s="1"/>
  <c r="L120" i="29"/>
  <c r="M120" i="29" s="1"/>
  <c r="K120" i="29"/>
  <c r="J120" i="29"/>
  <c r="S120" i="29" s="1"/>
  <c r="F120" i="29"/>
  <c r="S119" i="29"/>
  <c r="O119" i="29"/>
  <c r="N119" i="29"/>
  <c r="P119" i="29" s="1"/>
  <c r="J119" i="29"/>
  <c r="F119" i="29"/>
  <c r="L119" i="29" s="1"/>
  <c r="P118" i="29"/>
  <c r="O118" i="29"/>
  <c r="N118" i="29"/>
  <c r="L118" i="29"/>
  <c r="J118" i="29"/>
  <c r="S118" i="29" s="1"/>
  <c r="F118" i="29"/>
  <c r="K118" i="29" s="1"/>
  <c r="M118" i="29" s="1"/>
  <c r="S117" i="29"/>
  <c r="O117" i="29"/>
  <c r="P117" i="29" s="1"/>
  <c r="N117" i="29"/>
  <c r="J117" i="29"/>
  <c r="F117" i="29"/>
  <c r="P116" i="29"/>
  <c r="O116" i="29"/>
  <c r="N116" i="29"/>
  <c r="L116" i="29"/>
  <c r="J116" i="29"/>
  <c r="S116" i="29" s="1"/>
  <c r="F116" i="29"/>
  <c r="K116" i="29" s="1"/>
  <c r="M116" i="29" s="1"/>
  <c r="S115" i="29"/>
  <c r="O115" i="29"/>
  <c r="P115" i="29" s="1"/>
  <c r="N115" i="29"/>
  <c r="K115" i="29"/>
  <c r="J115" i="29"/>
  <c r="F115" i="29"/>
  <c r="L115" i="29" s="1"/>
  <c r="O114" i="29"/>
  <c r="P114" i="29" s="1"/>
  <c r="N114" i="29"/>
  <c r="K114" i="29"/>
  <c r="M114" i="29" s="1"/>
  <c r="J114" i="29"/>
  <c r="F114" i="29"/>
  <c r="L114" i="29" s="1"/>
  <c r="O113" i="29"/>
  <c r="P113" i="29" s="1"/>
  <c r="N113" i="29"/>
  <c r="J113" i="29"/>
  <c r="F113" i="29"/>
  <c r="L113" i="29" s="1"/>
  <c r="O112" i="29"/>
  <c r="P112" i="29" s="1"/>
  <c r="N112" i="29"/>
  <c r="K112" i="29"/>
  <c r="M112" i="29" s="1"/>
  <c r="J112" i="29"/>
  <c r="F112" i="29"/>
  <c r="L112" i="29" s="1"/>
  <c r="O111" i="29"/>
  <c r="N111" i="29"/>
  <c r="P111" i="29" s="1"/>
  <c r="L111" i="29"/>
  <c r="K111" i="29"/>
  <c r="M111" i="29" s="1"/>
  <c r="J111" i="29"/>
  <c r="S111" i="29" s="1"/>
  <c r="F111" i="29"/>
  <c r="S110" i="29"/>
  <c r="O110" i="29"/>
  <c r="N110" i="29"/>
  <c r="P110" i="29" s="1"/>
  <c r="M110" i="29"/>
  <c r="K110" i="29"/>
  <c r="J110" i="29"/>
  <c r="F110" i="29"/>
  <c r="L110" i="29" s="1"/>
  <c r="O109" i="29"/>
  <c r="N109" i="29"/>
  <c r="P109" i="29" s="1"/>
  <c r="L109" i="29"/>
  <c r="M109" i="29" s="1"/>
  <c r="K109" i="29"/>
  <c r="J109" i="29"/>
  <c r="S109" i="29" s="1"/>
  <c r="F109" i="29"/>
  <c r="S108" i="29"/>
  <c r="O108" i="29"/>
  <c r="N108" i="29"/>
  <c r="J108" i="29"/>
  <c r="F108" i="29"/>
  <c r="L108" i="29" s="1"/>
  <c r="P107" i="29"/>
  <c r="O107" i="29"/>
  <c r="N107" i="29"/>
  <c r="L107" i="29"/>
  <c r="J107" i="29"/>
  <c r="S107" i="29" s="1"/>
  <c r="F107" i="29"/>
  <c r="K107" i="29" s="1"/>
  <c r="M107" i="29" s="1"/>
  <c r="S106" i="29"/>
  <c r="O106" i="29"/>
  <c r="P106" i="29" s="1"/>
  <c r="N106" i="29"/>
  <c r="J106" i="29"/>
  <c r="F106" i="29"/>
  <c r="O105" i="29"/>
  <c r="P105" i="29" s="1"/>
  <c r="N105" i="29"/>
  <c r="J105" i="29"/>
  <c r="F105" i="29"/>
  <c r="O104" i="29"/>
  <c r="P104" i="29" s="1"/>
  <c r="N104" i="29"/>
  <c r="J104" i="29"/>
  <c r="F104" i="29"/>
  <c r="O103" i="29"/>
  <c r="P103" i="29" s="1"/>
  <c r="N103" i="29"/>
  <c r="J103" i="29"/>
  <c r="F103" i="29"/>
  <c r="P102" i="29"/>
  <c r="O102" i="29"/>
  <c r="N102" i="29"/>
  <c r="L102" i="29"/>
  <c r="J102" i="29"/>
  <c r="S102" i="29" s="1"/>
  <c r="F102" i="29"/>
  <c r="K102" i="29" s="1"/>
  <c r="M102" i="29" s="1"/>
  <c r="S101" i="29"/>
  <c r="O101" i="29"/>
  <c r="P101" i="29" s="1"/>
  <c r="N101" i="29"/>
  <c r="K101" i="29"/>
  <c r="M101" i="29" s="1"/>
  <c r="J101" i="29"/>
  <c r="F101" i="29"/>
  <c r="L101" i="29" s="1"/>
  <c r="O100" i="29"/>
  <c r="N100" i="29"/>
  <c r="P100" i="29" s="1"/>
  <c r="L100" i="29"/>
  <c r="K100" i="29"/>
  <c r="J100" i="29"/>
  <c r="S100" i="29" s="1"/>
  <c r="F100" i="29"/>
  <c r="S99" i="29"/>
  <c r="O99" i="29"/>
  <c r="N99" i="29"/>
  <c r="P99" i="29" s="1"/>
  <c r="K99" i="29"/>
  <c r="J99" i="29"/>
  <c r="F99" i="29"/>
  <c r="L99" i="29" s="1"/>
  <c r="M99" i="29" s="1"/>
  <c r="O98" i="29"/>
  <c r="N98" i="29"/>
  <c r="P98" i="29" s="1"/>
  <c r="L98" i="29"/>
  <c r="M98" i="29" s="1"/>
  <c r="K98" i="29"/>
  <c r="J98" i="29"/>
  <c r="S98" i="29" s="1"/>
  <c r="F98" i="29"/>
  <c r="S97" i="29"/>
  <c r="O97" i="29"/>
  <c r="N97" i="29"/>
  <c r="P97" i="29" s="1"/>
  <c r="J97" i="29"/>
  <c r="F97" i="29"/>
  <c r="L97" i="29" s="1"/>
  <c r="P96" i="29"/>
  <c r="O96" i="29"/>
  <c r="N96" i="29"/>
  <c r="L96" i="29"/>
  <c r="J96" i="29"/>
  <c r="S96" i="29" s="1"/>
  <c r="F96" i="29"/>
  <c r="K96" i="29" s="1"/>
  <c r="M96" i="29" s="1"/>
  <c r="P95" i="29"/>
  <c r="O95" i="29"/>
  <c r="N95" i="29"/>
  <c r="L95" i="29"/>
  <c r="J95" i="29"/>
  <c r="F95" i="29"/>
  <c r="K95" i="29" s="1"/>
  <c r="M95" i="29" s="1"/>
  <c r="P94" i="29"/>
  <c r="O94" i="29"/>
  <c r="N94" i="29"/>
  <c r="L94" i="29"/>
  <c r="J94" i="29"/>
  <c r="F94" i="29"/>
  <c r="K94" i="29" s="1"/>
  <c r="M94" i="29" s="1"/>
  <c r="O93" i="29"/>
  <c r="N93" i="29"/>
  <c r="P93" i="29" s="1"/>
  <c r="L93" i="29"/>
  <c r="J93" i="29"/>
  <c r="F93" i="29"/>
  <c r="K93" i="29" s="1"/>
  <c r="M93" i="29" s="1"/>
  <c r="P92" i="29"/>
  <c r="O92" i="29"/>
  <c r="N92" i="29"/>
  <c r="L92" i="29"/>
  <c r="J92" i="29"/>
  <c r="F92" i="29"/>
  <c r="K92" i="29" s="1"/>
  <c r="M92" i="29" s="1"/>
  <c r="P91" i="29"/>
  <c r="O91" i="29"/>
  <c r="N91" i="29"/>
  <c r="L91" i="29"/>
  <c r="J91" i="29"/>
  <c r="F91" i="29"/>
  <c r="K91" i="29" s="1"/>
  <c r="M91" i="29" s="1"/>
  <c r="P90" i="29"/>
  <c r="O90" i="29"/>
  <c r="N90" i="29"/>
  <c r="L90" i="29"/>
  <c r="J90" i="29"/>
  <c r="F90" i="29"/>
  <c r="K90" i="29" s="1"/>
  <c r="M90" i="29" s="1"/>
  <c r="S89" i="29"/>
  <c r="O89" i="29"/>
  <c r="P89" i="29" s="1"/>
  <c r="N89" i="29"/>
  <c r="J89" i="29"/>
  <c r="F89" i="29"/>
  <c r="P88" i="29"/>
  <c r="O88" i="29"/>
  <c r="N88" i="29"/>
  <c r="L88" i="29"/>
  <c r="J88" i="29"/>
  <c r="S88" i="29" s="1"/>
  <c r="F88" i="29"/>
  <c r="K88" i="29" s="1"/>
  <c r="M88" i="29" s="1"/>
  <c r="S87" i="29"/>
  <c r="O87" i="29"/>
  <c r="P87" i="29" s="1"/>
  <c r="N87" i="29"/>
  <c r="K87" i="29"/>
  <c r="M87" i="29" s="1"/>
  <c r="J87" i="29"/>
  <c r="F87" i="29"/>
  <c r="L87" i="29" s="1"/>
  <c r="O86" i="29"/>
  <c r="N86" i="29"/>
  <c r="P86" i="29" s="1"/>
  <c r="L86" i="29"/>
  <c r="K86" i="29"/>
  <c r="M86" i="29" s="1"/>
  <c r="J86" i="29"/>
  <c r="S86" i="29" s="1"/>
  <c r="F86" i="29"/>
  <c r="S85" i="29"/>
  <c r="O85" i="29"/>
  <c r="N85" i="29"/>
  <c r="P85" i="29" s="1"/>
  <c r="M85" i="29"/>
  <c r="K85" i="29"/>
  <c r="J85" i="29"/>
  <c r="F85" i="29"/>
  <c r="L85" i="29" s="1"/>
  <c r="P84" i="29"/>
  <c r="O84" i="29"/>
  <c r="N84" i="29"/>
  <c r="L84" i="29"/>
  <c r="M84" i="29" s="1"/>
  <c r="K84" i="29"/>
  <c r="J84" i="29"/>
  <c r="S84" i="29" s="1"/>
  <c r="F84" i="29"/>
  <c r="S83" i="29"/>
  <c r="O83" i="29"/>
  <c r="N83" i="29"/>
  <c r="J83" i="29"/>
  <c r="F83" i="29"/>
  <c r="T82" i="29"/>
  <c r="S82" i="29"/>
  <c r="O82" i="29"/>
  <c r="P82" i="29" s="1"/>
  <c r="N82" i="29"/>
  <c r="J82" i="29"/>
  <c r="F82" i="29"/>
  <c r="L82" i="29" s="1"/>
  <c r="P81" i="29"/>
  <c r="O81" i="29"/>
  <c r="N81" i="29"/>
  <c r="L81" i="29"/>
  <c r="J81" i="29"/>
  <c r="S81" i="29" s="1"/>
  <c r="F81" i="29"/>
  <c r="K81" i="29" s="1"/>
  <c r="S80" i="29"/>
  <c r="O80" i="29"/>
  <c r="P80" i="29" s="1"/>
  <c r="N80" i="29"/>
  <c r="K80" i="29"/>
  <c r="M80" i="29" s="1"/>
  <c r="J80" i="29"/>
  <c r="F80" i="29"/>
  <c r="L80" i="29" s="1"/>
  <c r="O79" i="29"/>
  <c r="N79" i="29"/>
  <c r="P79" i="29" s="1"/>
  <c r="L79" i="29"/>
  <c r="K79" i="29"/>
  <c r="M79" i="29" s="1"/>
  <c r="J79" i="29"/>
  <c r="S79" i="29" s="1"/>
  <c r="F79" i="29"/>
  <c r="S78" i="29"/>
  <c r="O78" i="29"/>
  <c r="N78" i="29"/>
  <c r="K78" i="29"/>
  <c r="M78" i="29" s="1"/>
  <c r="J78" i="29"/>
  <c r="F78" i="29"/>
  <c r="L78" i="29" s="1"/>
  <c r="P77" i="29"/>
  <c r="O77" i="29"/>
  <c r="N77" i="29"/>
  <c r="L77" i="29"/>
  <c r="M77" i="29" s="1"/>
  <c r="K77" i="29"/>
  <c r="J77" i="29"/>
  <c r="S77" i="29" s="1"/>
  <c r="F77" i="29"/>
  <c r="S76" i="29"/>
  <c r="O76" i="29"/>
  <c r="N76" i="29"/>
  <c r="J76" i="29"/>
  <c r="F76" i="29"/>
  <c r="O75" i="29"/>
  <c r="N75" i="29"/>
  <c r="P75" i="29" s="1"/>
  <c r="L75" i="29"/>
  <c r="J75" i="29"/>
  <c r="S75" i="29" s="1"/>
  <c r="F75" i="29"/>
  <c r="K75" i="29" s="1"/>
  <c r="M75" i="29" s="1"/>
  <c r="S74" i="29"/>
  <c r="O74" i="29"/>
  <c r="P74" i="29" s="1"/>
  <c r="N74" i="29"/>
  <c r="K74" i="29"/>
  <c r="M74" i="29" s="1"/>
  <c r="J74" i="29"/>
  <c r="F74" i="29"/>
  <c r="L74" i="29" s="1"/>
  <c r="P73" i="29"/>
  <c r="O73" i="29"/>
  <c r="N73" i="29"/>
  <c r="L73" i="29"/>
  <c r="J73" i="29"/>
  <c r="S73" i="29" s="1"/>
  <c r="F73" i="29"/>
  <c r="K73" i="29" s="1"/>
  <c r="M73" i="29" s="1"/>
  <c r="S72" i="29"/>
  <c r="O72" i="29"/>
  <c r="P72" i="29" s="1"/>
  <c r="N72" i="29"/>
  <c r="J72" i="29"/>
  <c r="F72" i="29"/>
  <c r="L72" i="29" s="1"/>
  <c r="O71" i="29"/>
  <c r="N71" i="29"/>
  <c r="P71" i="29" s="1"/>
  <c r="L71" i="29"/>
  <c r="K71" i="29"/>
  <c r="J71" i="29"/>
  <c r="S71" i="29" s="1"/>
  <c r="F71" i="29"/>
  <c r="S70" i="29"/>
  <c r="O70" i="29"/>
  <c r="N70" i="29"/>
  <c r="P70" i="29" s="1"/>
  <c r="M70" i="29"/>
  <c r="K70" i="29"/>
  <c r="J70" i="29"/>
  <c r="F70" i="29"/>
  <c r="L70" i="29" s="1"/>
  <c r="O69" i="29"/>
  <c r="N69" i="29"/>
  <c r="P69" i="29" s="1"/>
  <c r="L69" i="29"/>
  <c r="M69" i="29" s="1"/>
  <c r="K69" i="29"/>
  <c r="J69" i="29"/>
  <c r="S69" i="29" s="1"/>
  <c r="F69" i="29"/>
  <c r="S68" i="29"/>
  <c r="O68" i="29"/>
  <c r="N68" i="29"/>
  <c r="J68" i="29"/>
  <c r="F68" i="29"/>
  <c r="P67" i="29"/>
  <c r="O67" i="29"/>
  <c r="N67" i="29"/>
  <c r="L67" i="29"/>
  <c r="J67" i="29"/>
  <c r="S67" i="29" s="1"/>
  <c r="F67" i="29"/>
  <c r="K67" i="29" s="1"/>
  <c r="M67" i="29" s="1"/>
  <c r="S66" i="29"/>
  <c r="O66" i="29"/>
  <c r="P66" i="29" s="1"/>
  <c r="N66" i="29"/>
  <c r="K66" i="29"/>
  <c r="M66" i="29" s="1"/>
  <c r="J66" i="29"/>
  <c r="F66" i="29"/>
  <c r="L66" i="29" s="1"/>
  <c r="P65" i="29"/>
  <c r="O65" i="29"/>
  <c r="N65" i="29"/>
  <c r="L65" i="29"/>
  <c r="J65" i="29"/>
  <c r="S65" i="29" s="1"/>
  <c r="F65" i="29"/>
  <c r="K65" i="29" s="1"/>
  <c r="S64" i="29"/>
  <c r="O64" i="29"/>
  <c r="P64" i="29" s="1"/>
  <c r="N64" i="29"/>
  <c r="K64" i="29"/>
  <c r="M64" i="29" s="1"/>
  <c r="J64" i="29"/>
  <c r="F64" i="29"/>
  <c r="L64" i="29" s="1"/>
  <c r="O63" i="29"/>
  <c r="N63" i="29"/>
  <c r="P63" i="29" s="1"/>
  <c r="L63" i="29"/>
  <c r="K63" i="29"/>
  <c r="J63" i="29"/>
  <c r="S63" i="29" s="1"/>
  <c r="F63" i="29"/>
  <c r="S62" i="29"/>
  <c r="O62" i="29"/>
  <c r="P62" i="29" s="1"/>
  <c r="N62" i="29"/>
  <c r="K62" i="29"/>
  <c r="J62" i="29"/>
  <c r="F62" i="29"/>
  <c r="L62" i="29" s="1"/>
  <c r="M62" i="29" s="1"/>
  <c r="P61" i="29"/>
  <c r="O61" i="29"/>
  <c r="N61" i="29"/>
  <c r="L61" i="29"/>
  <c r="M61" i="29" s="1"/>
  <c r="K61" i="29"/>
  <c r="J61" i="29"/>
  <c r="S61" i="29" s="1"/>
  <c r="F61" i="29"/>
  <c r="S60" i="29"/>
  <c r="O60" i="29"/>
  <c r="N60" i="29"/>
  <c r="J60" i="29"/>
  <c r="F60" i="29"/>
  <c r="O59" i="29"/>
  <c r="N59" i="29"/>
  <c r="P59" i="29" s="1"/>
  <c r="L59" i="29"/>
  <c r="J59" i="29"/>
  <c r="S59" i="29" s="1"/>
  <c r="F59" i="29"/>
  <c r="K59" i="29" s="1"/>
  <c r="M59" i="29" s="1"/>
  <c r="S58" i="29"/>
  <c r="O58" i="29"/>
  <c r="P58" i="29" s="1"/>
  <c r="N58" i="29"/>
  <c r="J58" i="29"/>
  <c r="F58" i="29"/>
  <c r="L58" i="29" s="1"/>
  <c r="P57" i="29"/>
  <c r="O57" i="29"/>
  <c r="N57" i="29"/>
  <c r="L57" i="29"/>
  <c r="J57" i="29"/>
  <c r="S57" i="29" s="1"/>
  <c r="F57" i="29"/>
  <c r="K57" i="29" s="1"/>
  <c r="S56" i="29"/>
  <c r="O56" i="29"/>
  <c r="P56" i="29" s="1"/>
  <c r="N56" i="29"/>
  <c r="M56" i="29"/>
  <c r="K56" i="29"/>
  <c r="J56" i="29"/>
  <c r="F56" i="29"/>
  <c r="L56" i="29" s="1"/>
  <c r="O55" i="29"/>
  <c r="P55" i="29" s="1"/>
  <c r="N55" i="29"/>
  <c r="M55" i="29"/>
  <c r="K55" i="29"/>
  <c r="J55" i="29"/>
  <c r="F55" i="29"/>
  <c r="L55" i="29" s="1"/>
  <c r="O54" i="29"/>
  <c r="P54" i="29" s="1"/>
  <c r="N54" i="29"/>
  <c r="J54" i="29"/>
  <c r="F54" i="29"/>
  <c r="L54" i="29" s="1"/>
  <c r="O53" i="29"/>
  <c r="P53" i="29" s="1"/>
  <c r="N53" i="29"/>
  <c r="J53" i="29"/>
  <c r="F53" i="29"/>
  <c r="L53" i="29" s="1"/>
  <c r="O52" i="29"/>
  <c r="P52" i="29" s="1"/>
  <c r="N52" i="29"/>
  <c r="M52" i="29"/>
  <c r="K52" i="29"/>
  <c r="J52" i="29"/>
  <c r="F52" i="29"/>
  <c r="L52" i="29" s="1"/>
  <c r="O51" i="29"/>
  <c r="P51" i="29" s="1"/>
  <c r="N51" i="29"/>
  <c r="M51" i="29"/>
  <c r="K51" i="29"/>
  <c r="J51" i="29"/>
  <c r="F51" i="29"/>
  <c r="L51" i="29" s="1"/>
  <c r="O50" i="29"/>
  <c r="P50" i="29" s="1"/>
  <c r="N50" i="29"/>
  <c r="J50" i="29"/>
  <c r="F50" i="29"/>
  <c r="L50" i="29" s="1"/>
  <c r="O49" i="29"/>
  <c r="N49" i="29"/>
  <c r="P49" i="29" s="1"/>
  <c r="L49" i="29"/>
  <c r="K49" i="29"/>
  <c r="J49" i="29"/>
  <c r="S49" i="29" s="1"/>
  <c r="F49" i="29"/>
  <c r="S48" i="29"/>
  <c r="O48" i="29"/>
  <c r="P48" i="29" s="1"/>
  <c r="N48" i="29"/>
  <c r="M48" i="29"/>
  <c r="K48" i="29"/>
  <c r="J48" i="29"/>
  <c r="F48" i="29"/>
  <c r="L48" i="29" s="1"/>
  <c r="O47" i="29"/>
  <c r="N47" i="29"/>
  <c r="P47" i="29" s="1"/>
  <c r="L47" i="29"/>
  <c r="M47" i="29" s="1"/>
  <c r="K47" i="29"/>
  <c r="J47" i="29"/>
  <c r="S47" i="29" s="1"/>
  <c r="F47" i="29"/>
  <c r="S46" i="29"/>
  <c r="O46" i="29"/>
  <c r="N46" i="29"/>
  <c r="P46" i="29" s="1"/>
  <c r="J46" i="29"/>
  <c r="F46" i="29"/>
  <c r="P45" i="29"/>
  <c r="O45" i="29"/>
  <c r="N45" i="29"/>
  <c r="L45" i="29"/>
  <c r="M45" i="29" s="1"/>
  <c r="K45" i="29"/>
  <c r="J45" i="29"/>
  <c r="S45" i="29" s="1"/>
  <c r="F45" i="29"/>
  <c r="S44" i="29"/>
  <c r="O44" i="29"/>
  <c r="P44" i="29" s="1"/>
  <c r="N44" i="29"/>
  <c r="J44" i="29"/>
  <c r="F44" i="29"/>
  <c r="L44" i="29" s="1"/>
  <c r="P43" i="29"/>
  <c r="O43" i="29"/>
  <c r="N43" i="29"/>
  <c r="L43" i="29"/>
  <c r="J43" i="29"/>
  <c r="S43" i="29" s="1"/>
  <c r="F43" i="29"/>
  <c r="K43" i="29" s="1"/>
  <c r="S42" i="29"/>
  <c r="O42" i="29"/>
  <c r="P42" i="29" s="1"/>
  <c r="N42" i="29"/>
  <c r="M42" i="29"/>
  <c r="K42" i="29"/>
  <c r="J42" i="29"/>
  <c r="F42" i="29"/>
  <c r="L42" i="29" s="1"/>
  <c r="O41" i="29"/>
  <c r="N41" i="29"/>
  <c r="P41" i="29" s="1"/>
  <c r="L41" i="29"/>
  <c r="K41" i="29"/>
  <c r="J41" i="29"/>
  <c r="S41" i="29" s="1"/>
  <c r="F41" i="29"/>
  <c r="S40" i="29"/>
  <c r="O40" i="29"/>
  <c r="P40" i="29" s="1"/>
  <c r="N40" i="29"/>
  <c r="K40" i="29"/>
  <c r="M40" i="29" s="1"/>
  <c r="J40" i="29"/>
  <c r="F40" i="29"/>
  <c r="L40" i="29" s="1"/>
  <c r="P39" i="29"/>
  <c r="O39" i="29"/>
  <c r="N39" i="29"/>
  <c r="L39" i="29"/>
  <c r="M39" i="29" s="1"/>
  <c r="K39" i="29"/>
  <c r="J39" i="29"/>
  <c r="S39" i="29" s="1"/>
  <c r="F39" i="29"/>
  <c r="S38" i="29"/>
  <c r="O38" i="29"/>
  <c r="N38" i="29"/>
  <c r="J38" i="29"/>
  <c r="F38" i="29"/>
  <c r="P37" i="29"/>
  <c r="O37" i="29"/>
  <c r="N37" i="29"/>
  <c r="L37" i="29"/>
  <c r="M37" i="29" s="1"/>
  <c r="K37" i="29"/>
  <c r="J37" i="29"/>
  <c r="S37" i="29" s="1"/>
  <c r="F37" i="29"/>
  <c r="S36" i="29"/>
  <c r="O36" i="29"/>
  <c r="P36" i="29" s="1"/>
  <c r="N36" i="29"/>
  <c r="K36" i="29"/>
  <c r="M36" i="29" s="1"/>
  <c r="J36" i="29"/>
  <c r="F36" i="29"/>
  <c r="L36" i="29" s="1"/>
  <c r="P35" i="29"/>
  <c r="O35" i="29"/>
  <c r="N35" i="29"/>
  <c r="L35" i="29"/>
  <c r="J35" i="29"/>
  <c r="S35" i="29" s="1"/>
  <c r="F35" i="29"/>
  <c r="K35" i="29" s="1"/>
  <c r="S34" i="29"/>
  <c r="O34" i="29"/>
  <c r="P34" i="29" s="1"/>
  <c r="N34" i="29"/>
  <c r="J34" i="29"/>
  <c r="F34" i="29"/>
  <c r="L34" i="29" s="1"/>
  <c r="O33" i="29"/>
  <c r="P33" i="29" s="1"/>
  <c r="N33" i="29"/>
  <c r="J33" i="29"/>
  <c r="F33" i="29"/>
  <c r="L33" i="29" s="1"/>
  <c r="O32" i="29"/>
  <c r="P32" i="29" s="1"/>
  <c r="N32" i="29"/>
  <c r="M32" i="29"/>
  <c r="K32" i="29"/>
  <c r="J32" i="29"/>
  <c r="F32" i="29"/>
  <c r="L32" i="29" s="1"/>
  <c r="O31" i="29"/>
  <c r="P31" i="29" s="1"/>
  <c r="N31" i="29"/>
  <c r="K31" i="29"/>
  <c r="M31" i="29" s="1"/>
  <c r="J31" i="29"/>
  <c r="F31" i="29"/>
  <c r="L31" i="29" s="1"/>
  <c r="O30" i="29"/>
  <c r="N30" i="29"/>
  <c r="J30" i="29"/>
  <c r="F30" i="29"/>
  <c r="L30" i="29" s="1"/>
  <c r="O29" i="29"/>
  <c r="P29" i="29" s="1"/>
  <c r="N29" i="29"/>
  <c r="J29" i="29"/>
  <c r="F29" i="29"/>
  <c r="L29" i="29" s="1"/>
  <c r="O28" i="29"/>
  <c r="P28" i="29" s="1"/>
  <c r="N28" i="29"/>
  <c r="M28" i="29"/>
  <c r="K28" i="29"/>
  <c r="J28" i="29"/>
  <c r="F28" i="29"/>
  <c r="L28" i="29" s="1"/>
  <c r="O27" i="29"/>
  <c r="N27" i="29"/>
  <c r="P27" i="29" s="1"/>
  <c r="L27" i="29"/>
  <c r="K27" i="29"/>
  <c r="M27" i="29" s="1"/>
  <c r="J27" i="29"/>
  <c r="S27" i="29" s="1"/>
  <c r="F27" i="29"/>
  <c r="S26" i="29"/>
  <c r="O26" i="29"/>
  <c r="P26" i="29" s="1"/>
  <c r="N26" i="29"/>
  <c r="L26" i="29"/>
  <c r="K26" i="29"/>
  <c r="M26" i="29" s="1"/>
  <c r="J26" i="29"/>
  <c r="F26" i="29"/>
  <c r="P25" i="29"/>
  <c r="O25" i="29"/>
  <c r="N25" i="29"/>
  <c r="L25" i="29"/>
  <c r="M25" i="29" s="1"/>
  <c r="K25" i="29"/>
  <c r="J25" i="29"/>
  <c r="S25" i="29" s="1"/>
  <c r="F25" i="29"/>
  <c r="S24" i="29"/>
  <c r="O24" i="29"/>
  <c r="N24" i="29"/>
  <c r="J24" i="29"/>
  <c r="F24" i="29"/>
  <c r="P23" i="29"/>
  <c r="O23" i="29"/>
  <c r="N23" i="29"/>
  <c r="L23" i="29"/>
  <c r="M23" i="29" s="1"/>
  <c r="K23" i="29"/>
  <c r="J23" i="29"/>
  <c r="S23" i="29" s="1"/>
  <c r="F23" i="29"/>
  <c r="S22" i="29"/>
  <c r="O22" i="29"/>
  <c r="P22" i="29" s="1"/>
  <c r="N22" i="29"/>
  <c r="K22" i="29"/>
  <c r="M22" i="29" s="1"/>
  <c r="J22" i="29"/>
  <c r="F22" i="29"/>
  <c r="L22" i="29" s="1"/>
  <c r="P21" i="29"/>
  <c r="O21" i="29"/>
  <c r="N21" i="29"/>
  <c r="L21" i="29"/>
  <c r="J21" i="29"/>
  <c r="S21" i="29" s="1"/>
  <c r="F21" i="29"/>
  <c r="K21" i="29" s="1"/>
  <c r="S20" i="29"/>
  <c r="O20" i="29"/>
  <c r="P20" i="29" s="1"/>
  <c r="N20" i="29"/>
  <c r="J20" i="29"/>
  <c r="F20" i="29"/>
  <c r="L20" i="29" s="1"/>
  <c r="O19" i="29"/>
  <c r="N19" i="29"/>
  <c r="P19" i="29" s="1"/>
  <c r="L19" i="29"/>
  <c r="K19" i="29"/>
  <c r="J19" i="29"/>
  <c r="S19" i="29" s="1"/>
  <c r="F19" i="29"/>
  <c r="S18" i="29"/>
  <c r="O18" i="29"/>
  <c r="P18" i="29" s="1"/>
  <c r="N18" i="29"/>
  <c r="M18" i="29"/>
  <c r="L18" i="29"/>
  <c r="K18" i="29"/>
  <c r="J18" i="29"/>
  <c r="F18" i="29"/>
  <c r="P17" i="29"/>
  <c r="O17" i="29"/>
  <c r="N17" i="29"/>
  <c r="L17" i="29"/>
  <c r="M17" i="29" s="1"/>
  <c r="K17" i="29"/>
  <c r="J17" i="29"/>
  <c r="S17" i="29" s="1"/>
  <c r="F17" i="29"/>
  <c r="S16" i="29"/>
  <c r="O16" i="29"/>
  <c r="N16" i="29"/>
  <c r="P16" i="29" s="1"/>
  <c r="J16" i="29"/>
  <c r="F16" i="29"/>
  <c r="O15" i="29"/>
  <c r="N15" i="29"/>
  <c r="P15" i="29" s="1"/>
  <c r="L15" i="29"/>
  <c r="J15" i="29"/>
  <c r="S15" i="29" s="1"/>
  <c r="F15" i="29"/>
  <c r="K15" i="29" s="1"/>
  <c r="M15" i="29" s="1"/>
  <c r="O14" i="29"/>
  <c r="N14" i="29"/>
  <c r="J14" i="29"/>
  <c r="S14" i="29" s="1"/>
  <c r="F14" i="29"/>
  <c r="L14" i="29" s="1"/>
  <c r="M26" i="39" l="1"/>
  <c r="K26" i="39"/>
  <c r="K34" i="39" s="1"/>
  <c r="K35" i="39" s="1"/>
  <c r="I26" i="37"/>
  <c r="K33" i="37" s="1"/>
  <c r="K35" i="37" s="1"/>
  <c r="K34" i="37"/>
  <c r="K33" i="38"/>
  <c r="K35" i="38" s="1"/>
  <c r="G26" i="38"/>
  <c r="M15" i="38"/>
  <c r="M26" i="38" s="1"/>
  <c r="K34" i="38"/>
  <c r="I26" i="38"/>
  <c r="K26" i="38"/>
  <c r="G26" i="39"/>
  <c r="K32" i="39" s="1"/>
  <c r="I26" i="39"/>
  <c r="K33" i="39" s="1"/>
  <c r="G26" i="37"/>
  <c r="K32" i="37" s="1"/>
  <c r="M15" i="37"/>
  <c r="M26" i="37" s="1"/>
  <c r="P40" i="32"/>
  <c r="P138" i="32" s="1"/>
  <c r="P139" i="32" s="1"/>
  <c r="L144" i="32" s="1"/>
  <c r="P30" i="29"/>
  <c r="P14" i="29"/>
  <c r="J138" i="32"/>
  <c r="H144" i="32" s="1"/>
  <c r="N138" i="32"/>
  <c r="N139" i="32" s="1"/>
  <c r="N144" i="32" s="1"/>
  <c r="M40" i="32"/>
  <c r="M59" i="32"/>
  <c r="M91" i="32"/>
  <c r="M95" i="32"/>
  <c r="S138" i="32"/>
  <c r="M126" i="32"/>
  <c r="M137" i="32"/>
  <c r="M90" i="32"/>
  <c r="M94" i="32"/>
  <c r="M107" i="32"/>
  <c r="M118" i="32"/>
  <c r="M136" i="32"/>
  <c r="L138" i="32"/>
  <c r="M15" i="32"/>
  <c r="M75" i="32"/>
  <c r="M93" i="32"/>
  <c r="K21" i="32"/>
  <c r="M21" i="32" s="1"/>
  <c r="K35" i="32"/>
  <c r="M35" i="32" s="1"/>
  <c r="K43" i="32"/>
  <c r="M43" i="32" s="1"/>
  <c r="K57" i="32"/>
  <c r="M57" i="32" s="1"/>
  <c r="K65" i="32"/>
  <c r="M65" i="32" s="1"/>
  <c r="K73" i="32"/>
  <c r="M73" i="32" s="1"/>
  <c r="K81" i="32"/>
  <c r="M81" i="32" s="1"/>
  <c r="K88" i="32"/>
  <c r="M88" i="32" s="1"/>
  <c r="K102" i="32"/>
  <c r="M102" i="32" s="1"/>
  <c r="K116" i="32"/>
  <c r="M116" i="32" s="1"/>
  <c r="K124" i="32"/>
  <c r="M124" i="32" s="1"/>
  <c r="K132" i="32"/>
  <c r="M132" i="32" s="1"/>
  <c r="K14" i="32"/>
  <c r="K22" i="32"/>
  <c r="M22" i="32" s="1"/>
  <c r="K36" i="32"/>
  <c r="M36" i="32" s="1"/>
  <c r="K44" i="32"/>
  <c r="M44" i="32" s="1"/>
  <c r="K58" i="32"/>
  <c r="M58" i="32" s="1"/>
  <c r="K66" i="32"/>
  <c r="M66" i="32" s="1"/>
  <c r="K74" i="32"/>
  <c r="M74" i="32" s="1"/>
  <c r="K82" i="32"/>
  <c r="M82" i="32" s="1"/>
  <c r="K89" i="32"/>
  <c r="M89" i="32" s="1"/>
  <c r="K103" i="32"/>
  <c r="M103" i="32" s="1"/>
  <c r="K104" i="32"/>
  <c r="M104" i="32" s="1"/>
  <c r="K105" i="32"/>
  <c r="M105" i="32" s="1"/>
  <c r="K106" i="32"/>
  <c r="M106" i="32" s="1"/>
  <c r="K117" i="32"/>
  <c r="M117" i="32" s="1"/>
  <c r="K125" i="32"/>
  <c r="M125" i="32" s="1"/>
  <c r="K133" i="32"/>
  <c r="M133" i="32" s="1"/>
  <c r="K17" i="32"/>
  <c r="M17" i="32" s="1"/>
  <c r="K25" i="32"/>
  <c r="M25" i="32" s="1"/>
  <c r="K39" i="32"/>
  <c r="M39" i="32" s="1"/>
  <c r="K47" i="32"/>
  <c r="M47" i="32" s="1"/>
  <c r="K61" i="32"/>
  <c r="M61" i="32" s="1"/>
  <c r="K69" i="32"/>
  <c r="M69" i="32" s="1"/>
  <c r="K77" i="32"/>
  <c r="M77" i="32" s="1"/>
  <c r="K84" i="32"/>
  <c r="M84" i="32" s="1"/>
  <c r="K98" i="32"/>
  <c r="M98" i="32" s="1"/>
  <c r="K109" i="32"/>
  <c r="M109" i="32" s="1"/>
  <c r="K120" i="32"/>
  <c r="M120" i="32" s="1"/>
  <c r="K128" i="32"/>
  <c r="M128" i="32" s="1"/>
  <c r="N138" i="29"/>
  <c r="N139" i="29" s="1"/>
  <c r="N144" i="29" s="1"/>
  <c r="K30" i="29"/>
  <c r="M30" i="29" s="1"/>
  <c r="K34" i="29"/>
  <c r="M34" i="29" s="1"/>
  <c r="L38" i="29"/>
  <c r="K38" i="29"/>
  <c r="M38" i="29" s="1"/>
  <c r="K50" i="29"/>
  <c r="M50" i="29" s="1"/>
  <c r="K54" i="29"/>
  <c r="M54" i="29" s="1"/>
  <c r="M123" i="29"/>
  <c r="O138" i="29"/>
  <c r="M19" i="29"/>
  <c r="M43" i="29"/>
  <c r="K44" i="29"/>
  <c r="M44" i="29" s="1"/>
  <c r="M57" i="29"/>
  <c r="K58" i="29"/>
  <c r="M58" i="29" s="1"/>
  <c r="M63" i="29"/>
  <c r="P68" i="29"/>
  <c r="L76" i="29"/>
  <c r="K76" i="29"/>
  <c r="M76" i="29" s="1"/>
  <c r="M100" i="29"/>
  <c r="L103" i="29"/>
  <c r="K103" i="29"/>
  <c r="M103" i="29" s="1"/>
  <c r="L105" i="29"/>
  <c r="K105" i="29"/>
  <c r="M105" i="29" s="1"/>
  <c r="K14" i="29"/>
  <c r="K20" i="29"/>
  <c r="M20" i="29" s="1"/>
  <c r="L24" i="29"/>
  <c r="K24" i="29"/>
  <c r="L83" i="29"/>
  <c r="K83" i="29"/>
  <c r="M83" i="29" s="1"/>
  <c r="K113" i="29"/>
  <c r="M113" i="29" s="1"/>
  <c r="L16" i="29"/>
  <c r="K16" i="29"/>
  <c r="M16" i="29" s="1"/>
  <c r="P24" i="29"/>
  <c r="K29" i="29"/>
  <c r="M29" i="29" s="1"/>
  <c r="K33" i="29"/>
  <c r="M33" i="29" s="1"/>
  <c r="M49" i="29"/>
  <c r="K53" i="29"/>
  <c r="M53" i="29" s="1"/>
  <c r="K72" i="29"/>
  <c r="M72" i="29" s="1"/>
  <c r="P78" i="29"/>
  <c r="M81" i="29"/>
  <c r="K82" i="29"/>
  <c r="M82" i="29" s="1"/>
  <c r="P83" i="29"/>
  <c r="M115" i="29"/>
  <c r="S138" i="29"/>
  <c r="P38" i="29"/>
  <c r="L60" i="29"/>
  <c r="K60" i="29"/>
  <c r="M60" i="29" s="1"/>
  <c r="P108" i="29"/>
  <c r="M21" i="29"/>
  <c r="L46" i="29"/>
  <c r="K46" i="29"/>
  <c r="M46" i="29" s="1"/>
  <c r="M65" i="29"/>
  <c r="M71" i="29"/>
  <c r="P76" i="29"/>
  <c r="L117" i="29"/>
  <c r="K117" i="29"/>
  <c r="M117" i="29" s="1"/>
  <c r="L138" i="29"/>
  <c r="M35" i="29"/>
  <c r="L89" i="29"/>
  <c r="K89" i="29"/>
  <c r="M89" i="29" s="1"/>
  <c r="L104" i="29"/>
  <c r="K104" i="29"/>
  <c r="M104" i="29" s="1"/>
  <c r="L106" i="29"/>
  <c r="K106" i="29"/>
  <c r="M106" i="29" s="1"/>
  <c r="J138" i="29"/>
  <c r="H144" i="29" s="1"/>
  <c r="M41" i="29"/>
  <c r="P60" i="29"/>
  <c r="L68" i="29"/>
  <c r="K68" i="29"/>
  <c r="K125" i="29"/>
  <c r="M125" i="29" s="1"/>
  <c r="K133" i="29"/>
  <c r="M133" i="29" s="1"/>
  <c r="K97" i="29"/>
  <c r="M97" i="29" s="1"/>
  <c r="K108" i="29"/>
  <c r="M108" i="29" s="1"/>
  <c r="K119" i="29"/>
  <c r="M119" i="29" s="1"/>
  <c r="K127" i="29"/>
  <c r="M127" i="29" s="1"/>
  <c r="E42" i="37" l="1"/>
  <c r="K39" i="37"/>
  <c r="K39" i="38"/>
  <c r="E42" i="38" s="1"/>
  <c r="K39" i="39"/>
  <c r="E42" i="39" s="1"/>
  <c r="P138" i="29"/>
  <c r="P139" i="29" s="1"/>
  <c r="L144" i="29" s="1"/>
  <c r="K138" i="32"/>
  <c r="M14" i="32"/>
  <c r="M138" i="32" s="1"/>
  <c r="K144" i="32"/>
  <c r="M144" i="32"/>
  <c r="M68" i="29"/>
  <c r="M14" i="29"/>
  <c r="K138" i="29"/>
  <c r="K144" i="29"/>
  <c r="M24" i="29"/>
  <c r="M144" i="29" l="1"/>
  <c r="J153" i="32"/>
  <c r="M153" i="32" s="1"/>
  <c r="I144" i="32"/>
  <c r="M138" i="29"/>
  <c r="O144" i="32" l="1"/>
  <c r="P144" i="32" s="1"/>
  <c r="K148" i="32" s="1"/>
  <c r="J153" i="29"/>
  <c r="M153" i="29" s="1"/>
  <c r="I144" i="29"/>
  <c r="O144" i="29" l="1"/>
  <c r="P144" i="29" s="1"/>
  <c r="K148" i="29" s="1"/>
  <c r="D36" i="28"/>
  <c r="I26" i="28" s="1"/>
  <c r="E35" i="28"/>
  <c r="E34" i="28"/>
  <c r="E33" i="28"/>
  <c r="E32" i="28"/>
  <c r="E31" i="28"/>
  <c r="E30" i="28"/>
  <c r="E29" i="28"/>
  <c r="E36" i="28" s="1"/>
  <c r="I30" i="28" s="1"/>
  <c r="E28" i="28"/>
  <c r="E27" i="28"/>
  <c r="E26" i="28"/>
  <c r="E25" i="28"/>
  <c r="D36" i="27"/>
  <c r="I26" i="27" s="1"/>
  <c r="E35" i="27"/>
  <c r="E34" i="27"/>
  <c r="E33" i="27"/>
  <c r="E32" i="27"/>
  <c r="E31" i="27"/>
  <c r="E30" i="27"/>
  <c r="E29" i="27"/>
  <c r="E28" i="27"/>
  <c r="E27" i="27"/>
  <c r="E26" i="27"/>
  <c r="E25" i="27"/>
  <c r="E36" i="27" s="1"/>
  <c r="I30"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3" authorId="0" shapeId="0" xr:uid="{199C3C96-7ADD-4552-A7FD-7F7C8EA5AAFE}">
      <text>
        <r>
          <rPr>
            <sz val="9"/>
            <color indexed="81"/>
            <rFont val="MS P ゴシック"/>
            <family val="3"/>
            <charset val="128"/>
          </rPr>
          <t xml:space="preserve">0.8～3.2馬力がある場合、
「1」が立つ
</t>
        </r>
      </text>
    </comment>
    <comment ref="F14" authorId="0" shapeId="0" xr:uid="{3CC8D276-61E9-4B9D-A4B6-4F97E724B3B6}">
      <text>
        <r>
          <rPr>
            <b/>
            <sz val="9"/>
            <color indexed="81"/>
            <rFont val="MS P ゴシック"/>
            <family val="3"/>
            <charset val="128"/>
          </rPr>
          <t>実測データ
　+電流アップ分
　(ﾅﾉｲｰ・ｽｲﾝｸﾞ)</t>
        </r>
      </text>
    </comment>
    <comment ref="F15" authorId="0" shapeId="0" xr:uid="{F0E99A49-3A7A-4F3B-9468-1EFBFE453F69}">
      <text>
        <r>
          <rPr>
            <b/>
            <sz val="9"/>
            <color indexed="81"/>
            <rFont val="MS P ゴシック"/>
            <family val="3"/>
            <charset val="128"/>
          </rPr>
          <t>仕様値表
　最大電流(A)</t>
        </r>
      </text>
    </comment>
    <comment ref="F34" authorId="0" shapeId="0" xr:uid="{AF77EB5E-FE5A-4E74-B48C-DB49805E3312}">
      <text>
        <r>
          <rPr>
            <b/>
            <sz val="9"/>
            <color indexed="81"/>
            <rFont val="MS P ゴシック"/>
            <family val="3"/>
            <charset val="128"/>
          </rPr>
          <t xml:space="preserve">ｶﾀﾛｸﾞ値
＋電力ｱｯﾌﾟ分
（ﾅﾉｲｰ/ｽｲﾝｸﾞ）
</t>
        </r>
      </text>
    </comment>
    <comment ref="F35" authorId="0" shapeId="0" xr:uid="{35D67F70-C6E1-4E69-A561-F23E4FEDD248}">
      <text>
        <r>
          <rPr>
            <b/>
            <sz val="9"/>
            <color indexed="81"/>
            <rFont val="MS P ゴシック"/>
            <family val="3"/>
            <charset val="128"/>
          </rPr>
          <t>ｶﾀﾛｸﾞ値
最大電流(A)</t>
        </r>
      </text>
    </comment>
    <comment ref="F56" authorId="0" shapeId="0" xr:uid="{246C6FC7-1C8E-4576-94D4-D4B9A179F7EB}">
      <text>
        <r>
          <rPr>
            <b/>
            <sz val="9"/>
            <color indexed="81"/>
            <rFont val="MS P ゴシック"/>
            <family val="3"/>
            <charset val="128"/>
          </rPr>
          <t>カタログ値から算出</t>
        </r>
      </text>
    </comment>
    <comment ref="F57" authorId="0" shapeId="0" xr:uid="{12895DFB-4A51-4E4B-B8F6-2149D9229612}">
      <text>
        <r>
          <rPr>
            <b/>
            <sz val="9"/>
            <color indexed="81"/>
            <rFont val="MS P ゴシック"/>
            <family val="3"/>
            <charset val="128"/>
          </rPr>
          <t>タップアップはEHP青山さんの資料から算出</t>
        </r>
      </text>
    </comment>
    <comment ref="F62" authorId="0" shapeId="0" xr:uid="{6EC00243-09A9-4D71-92D2-32237537C74E}">
      <text>
        <r>
          <rPr>
            <b/>
            <sz val="9"/>
            <color indexed="81"/>
            <rFont val="MS P ゴシック"/>
            <family val="3"/>
            <charset val="128"/>
          </rPr>
          <t>カタログ値から算出</t>
        </r>
      </text>
    </comment>
    <comment ref="F63" authorId="0" shapeId="0" xr:uid="{F5950585-F8E1-4FFE-82F3-745D3CD429C1}">
      <text>
        <r>
          <rPr>
            <b/>
            <sz val="9"/>
            <color indexed="81"/>
            <rFont val="MS P ゴシック"/>
            <family val="3"/>
            <charset val="128"/>
          </rPr>
          <t>タップアップはEHP青山さんの資料から算出</t>
        </r>
      </text>
    </comment>
    <comment ref="F66" authorId="0" shapeId="0" xr:uid="{04D31838-0CE8-42A9-9693-452D8C269A38}">
      <text>
        <r>
          <rPr>
            <b/>
            <sz val="9"/>
            <color indexed="81"/>
            <rFont val="MS P ゴシック"/>
            <family val="3"/>
            <charset val="128"/>
          </rPr>
          <t>カタログ値から算出</t>
        </r>
      </text>
    </comment>
    <comment ref="F67" authorId="0" shapeId="0" xr:uid="{2D7ADDC6-B06D-42D3-88F5-A1D584C8F5E1}">
      <text>
        <r>
          <rPr>
            <b/>
            <sz val="9"/>
            <color indexed="81"/>
            <rFont val="MS P ゴシック"/>
            <family val="3"/>
            <charset val="128"/>
          </rPr>
          <t>タップアップはEHP上野さんの資料から算出</t>
        </r>
      </text>
    </comment>
    <comment ref="F78" authorId="0" shapeId="0" xr:uid="{B1A074C0-6776-49C6-B02B-3C76540F602C}">
      <text>
        <r>
          <rPr>
            <b/>
            <sz val="9"/>
            <color indexed="81"/>
            <rFont val="MS P ゴシック"/>
            <family val="3"/>
            <charset val="128"/>
          </rPr>
          <t>カタログ値から算出</t>
        </r>
      </text>
    </comment>
    <comment ref="F79" authorId="0" shapeId="0" xr:uid="{F41AB1D4-F8F4-4D72-AAB7-A1A0CE8D0EF7}">
      <text>
        <r>
          <rPr>
            <b/>
            <sz val="9"/>
            <color indexed="81"/>
            <rFont val="MS P ゴシック"/>
            <family val="3"/>
            <charset val="128"/>
          </rPr>
          <t>タップアップはEHP上野さんの資料から算出</t>
        </r>
      </text>
    </comment>
    <comment ref="F90" authorId="0" shapeId="0" xr:uid="{FDC69E81-37A4-4619-8762-B0867C0EDBB0}">
      <text>
        <r>
          <rPr>
            <b/>
            <sz val="9"/>
            <color indexed="81"/>
            <rFont val="MS P ゴシック"/>
            <family val="3"/>
            <charset val="128"/>
          </rPr>
          <t>カタログ値から算出</t>
        </r>
      </text>
    </comment>
    <comment ref="F91" authorId="0" shapeId="0" xr:uid="{28F4A925-8B0A-4638-9BFD-1FAC5AAC314A}">
      <text>
        <r>
          <rPr>
            <b/>
            <sz val="9"/>
            <color indexed="81"/>
            <rFont val="MS P ゴシック"/>
            <family val="3"/>
            <charset val="128"/>
          </rPr>
          <t>タップアップは、VRF森宗さんの資料から算出。</t>
        </r>
      </text>
    </comment>
    <comment ref="F96" authorId="0" shapeId="0" xr:uid="{9D6FA109-1FB5-41AC-94C1-7E4548825022}">
      <text>
        <r>
          <rPr>
            <b/>
            <sz val="9"/>
            <color indexed="81"/>
            <rFont val="MS P ゴシック"/>
            <family val="3"/>
            <charset val="128"/>
          </rPr>
          <t xml:space="preserve">カタログ値から、一律1.1倍して算出。
</t>
        </r>
      </text>
    </comment>
    <comment ref="F106" authorId="0" shapeId="0" xr:uid="{A1D1786E-9F00-418E-89FC-89787C3803C4}">
      <text>
        <r>
          <rPr>
            <b/>
            <sz val="9"/>
            <color indexed="81"/>
            <rFont val="MS P ゴシック"/>
            <family val="3"/>
            <charset val="128"/>
          </rPr>
          <t xml:space="preserve">カタログ値から、一律1.1倍して算出。
</t>
        </r>
      </text>
    </comment>
    <comment ref="F115" authorId="0" shapeId="0" xr:uid="{2B027463-AB2C-4A2F-8613-F14B3886E129}">
      <text>
        <r>
          <rPr>
            <b/>
            <sz val="9"/>
            <color indexed="81"/>
            <rFont val="MS P ゴシック"/>
            <family val="3"/>
            <charset val="128"/>
          </rPr>
          <t>カタログ値から算出</t>
        </r>
      </text>
    </comment>
    <comment ref="E120" authorId="0" shapeId="0" xr:uid="{0B46CF22-E979-47D6-8BF2-C4CF616B004A}">
      <text>
        <r>
          <rPr>
            <b/>
            <sz val="9"/>
            <color indexed="81"/>
            <rFont val="MS P ゴシック"/>
            <family val="3"/>
            <charset val="128"/>
          </rPr>
          <t>作成者:</t>
        </r>
        <r>
          <rPr>
            <sz val="9"/>
            <color indexed="81"/>
            <rFont val="MS P ゴシック"/>
            <family val="3"/>
            <charset val="128"/>
          </rPr>
          <t xml:space="preserve">
0.28
</t>
        </r>
      </text>
    </comment>
    <comment ref="F120" authorId="0" shapeId="0" xr:uid="{0914744D-9797-4898-AC15-F680598C3DC0}">
      <text>
        <r>
          <rPr>
            <b/>
            <sz val="9"/>
            <color indexed="81"/>
            <rFont val="MS P ゴシック"/>
            <family val="3"/>
            <charset val="128"/>
          </rPr>
          <t>カタログ値から算出</t>
        </r>
      </text>
    </comment>
    <comment ref="E121" authorId="0" shapeId="0" xr:uid="{15E02F8A-5C5E-46E1-86B5-C287A164068A}">
      <text>
        <r>
          <rPr>
            <b/>
            <sz val="9"/>
            <color indexed="81"/>
            <rFont val="MS P ゴシック"/>
            <family val="3"/>
            <charset val="128"/>
          </rPr>
          <t>作成者:</t>
        </r>
        <r>
          <rPr>
            <sz val="9"/>
            <color indexed="81"/>
            <rFont val="MS P ゴシック"/>
            <family val="3"/>
            <charset val="128"/>
          </rPr>
          <t xml:space="preserve">
0.35</t>
        </r>
      </text>
    </comment>
    <comment ref="E126" authorId="0" shapeId="0" xr:uid="{ADEDEE79-DA57-4ADC-93D6-9D225AA6021F}">
      <text>
        <r>
          <rPr>
            <b/>
            <sz val="9"/>
            <color indexed="81"/>
            <rFont val="MS P ゴシック"/>
            <family val="3"/>
            <charset val="128"/>
          </rPr>
          <t>作成者:</t>
        </r>
        <r>
          <rPr>
            <sz val="9"/>
            <color indexed="81"/>
            <rFont val="MS P ゴシック"/>
            <family val="3"/>
            <charset val="128"/>
          </rPr>
          <t xml:space="preserve">
0.31</t>
        </r>
      </text>
    </comment>
    <comment ref="F126" authorId="0" shapeId="0" xr:uid="{D3D9F30D-3C25-4B2B-A606-2018F7991071}">
      <text>
        <r>
          <rPr>
            <b/>
            <sz val="9"/>
            <color indexed="81"/>
            <rFont val="MS P ゴシック"/>
            <family val="3"/>
            <charset val="128"/>
          </rPr>
          <t>カタログ値から算出</t>
        </r>
      </text>
    </comment>
    <comment ref="F132" authorId="0" shapeId="0" xr:uid="{4CEAF7E1-E605-4C51-982A-DD284820ACD2}">
      <text>
        <r>
          <rPr>
            <b/>
            <sz val="9"/>
            <color indexed="81"/>
            <rFont val="MS P ゴシック"/>
            <family val="3"/>
            <charset val="128"/>
          </rPr>
          <t>カタログ値から算出</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3" authorId="0" shapeId="0" xr:uid="{121066BC-98D7-430C-A54B-8E39B7FB7BE8}">
      <text>
        <r>
          <rPr>
            <sz val="9"/>
            <color indexed="81"/>
            <rFont val="MS P ゴシック"/>
            <family val="3"/>
            <charset val="128"/>
          </rPr>
          <t xml:space="preserve">0.8～3.2馬力がある場合、
「1」が立つ
</t>
        </r>
      </text>
    </comment>
    <comment ref="F14" authorId="0" shapeId="0" xr:uid="{5E9D9B62-4B3F-4C3D-940C-2F342D82EAC1}">
      <text>
        <r>
          <rPr>
            <b/>
            <sz val="9"/>
            <color indexed="81"/>
            <rFont val="MS P ゴシック"/>
            <family val="3"/>
            <charset val="128"/>
          </rPr>
          <t>実測データ
　+電流アップ分
　(ﾅﾉｲｰ・ｽｲﾝｸﾞ)</t>
        </r>
      </text>
    </comment>
    <comment ref="F15" authorId="0" shapeId="0" xr:uid="{74C23106-BD55-4613-AA0D-5D8A7647693B}">
      <text>
        <r>
          <rPr>
            <b/>
            <sz val="9"/>
            <color indexed="81"/>
            <rFont val="MS P ゴシック"/>
            <family val="3"/>
            <charset val="128"/>
          </rPr>
          <t>仕様値表
　最大電流(A)</t>
        </r>
      </text>
    </comment>
    <comment ref="F34" authorId="0" shapeId="0" xr:uid="{1BA9CBA6-C39B-472B-B51F-DBD2271EA65F}">
      <text>
        <r>
          <rPr>
            <b/>
            <sz val="9"/>
            <color indexed="81"/>
            <rFont val="MS P ゴシック"/>
            <family val="3"/>
            <charset val="128"/>
          </rPr>
          <t xml:space="preserve">ｶﾀﾛｸﾞ値
＋電力ｱｯﾌﾟ分
（ﾅﾉｲｰ/ｽｲﾝｸﾞ）
</t>
        </r>
      </text>
    </comment>
    <comment ref="F35" authorId="0" shapeId="0" xr:uid="{3753CBBB-79A6-48B9-8A52-CCFDA409A5E9}">
      <text>
        <r>
          <rPr>
            <b/>
            <sz val="9"/>
            <color indexed="81"/>
            <rFont val="MS P ゴシック"/>
            <family val="3"/>
            <charset val="128"/>
          </rPr>
          <t>ｶﾀﾛｸﾞ値
最大電流(A)</t>
        </r>
      </text>
    </comment>
    <comment ref="F56" authorId="0" shapeId="0" xr:uid="{DB5FE27B-CB70-490A-8B93-17410579A0B8}">
      <text>
        <r>
          <rPr>
            <b/>
            <sz val="9"/>
            <color indexed="81"/>
            <rFont val="MS P ゴシック"/>
            <family val="3"/>
            <charset val="128"/>
          </rPr>
          <t>カタログ値から算出</t>
        </r>
      </text>
    </comment>
    <comment ref="F57" authorId="0" shapeId="0" xr:uid="{E17D0B9B-275F-43E6-A0FC-36D2DCDF276D}">
      <text>
        <r>
          <rPr>
            <b/>
            <sz val="9"/>
            <color indexed="81"/>
            <rFont val="MS P ゴシック"/>
            <family val="3"/>
            <charset val="128"/>
          </rPr>
          <t>タップアップはEHP青山さんの資料から算出</t>
        </r>
      </text>
    </comment>
    <comment ref="F62" authorId="0" shapeId="0" xr:uid="{E30A71FA-D122-4C36-B8F4-F0737BB80C78}">
      <text>
        <r>
          <rPr>
            <b/>
            <sz val="9"/>
            <color indexed="81"/>
            <rFont val="MS P ゴシック"/>
            <family val="3"/>
            <charset val="128"/>
          </rPr>
          <t>カタログ値から算出</t>
        </r>
      </text>
    </comment>
    <comment ref="F63" authorId="0" shapeId="0" xr:uid="{0E00A61E-CCF4-4374-9139-1F2FB2543424}">
      <text>
        <r>
          <rPr>
            <b/>
            <sz val="9"/>
            <color indexed="81"/>
            <rFont val="MS P ゴシック"/>
            <family val="3"/>
            <charset val="128"/>
          </rPr>
          <t>タップアップはEHP青山さんの資料から算出</t>
        </r>
      </text>
    </comment>
    <comment ref="F66" authorId="0" shapeId="0" xr:uid="{6A8B9AC6-84C5-445A-9393-A0A3934F8A50}">
      <text>
        <r>
          <rPr>
            <b/>
            <sz val="9"/>
            <color indexed="81"/>
            <rFont val="MS P ゴシック"/>
            <family val="3"/>
            <charset val="128"/>
          </rPr>
          <t>カタログ値から算出</t>
        </r>
      </text>
    </comment>
    <comment ref="F67" authorId="0" shapeId="0" xr:uid="{2F374EE1-1F15-400B-8469-6EAC8561F3D7}">
      <text>
        <r>
          <rPr>
            <b/>
            <sz val="9"/>
            <color indexed="81"/>
            <rFont val="MS P ゴシック"/>
            <family val="3"/>
            <charset val="128"/>
          </rPr>
          <t>タップアップはEHP上野さんの資料から算出</t>
        </r>
      </text>
    </comment>
    <comment ref="F78" authorId="0" shapeId="0" xr:uid="{2E150A34-7C74-430F-8277-69B25F1A4EC6}">
      <text>
        <r>
          <rPr>
            <b/>
            <sz val="9"/>
            <color indexed="81"/>
            <rFont val="MS P ゴシック"/>
            <family val="3"/>
            <charset val="128"/>
          </rPr>
          <t>カタログ値から算出</t>
        </r>
      </text>
    </comment>
    <comment ref="F79" authorId="0" shapeId="0" xr:uid="{D1A7EA8A-8884-4F6B-A5CF-9476852289CB}">
      <text>
        <r>
          <rPr>
            <b/>
            <sz val="9"/>
            <color indexed="81"/>
            <rFont val="MS P ゴシック"/>
            <family val="3"/>
            <charset val="128"/>
          </rPr>
          <t>タップアップはEHP上野さんの資料から算出</t>
        </r>
      </text>
    </comment>
    <comment ref="F90" authorId="0" shapeId="0" xr:uid="{7307A297-EFEA-4711-95D4-A9966106B089}">
      <text>
        <r>
          <rPr>
            <b/>
            <sz val="9"/>
            <color indexed="81"/>
            <rFont val="MS P ゴシック"/>
            <family val="3"/>
            <charset val="128"/>
          </rPr>
          <t>カタログ値から算出</t>
        </r>
      </text>
    </comment>
    <comment ref="F91" authorId="0" shapeId="0" xr:uid="{0B2AAEE6-218B-4301-A2A7-B332FCD50A36}">
      <text>
        <r>
          <rPr>
            <b/>
            <sz val="9"/>
            <color indexed="81"/>
            <rFont val="MS P ゴシック"/>
            <family val="3"/>
            <charset val="128"/>
          </rPr>
          <t>タップアップは、VRF森宗さんの資料から算出。</t>
        </r>
      </text>
    </comment>
    <comment ref="F96" authorId="0" shapeId="0" xr:uid="{2CCC2D47-D35B-4DA5-A636-4FD586D9FCE9}">
      <text>
        <r>
          <rPr>
            <b/>
            <sz val="9"/>
            <color indexed="81"/>
            <rFont val="MS P ゴシック"/>
            <family val="3"/>
            <charset val="128"/>
          </rPr>
          <t xml:space="preserve">カタログ値から、一律1.1倍して算出。
</t>
        </r>
      </text>
    </comment>
    <comment ref="F106" authorId="0" shapeId="0" xr:uid="{04A9F5EB-05DF-4B12-A5D4-9756A3844A6C}">
      <text>
        <r>
          <rPr>
            <b/>
            <sz val="9"/>
            <color indexed="81"/>
            <rFont val="MS P ゴシック"/>
            <family val="3"/>
            <charset val="128"/>
          </rPr>
          <t xml:space="preserve">カタログ値から、一律1.1倍して算出。
</t>
        </r>
      </text>
    </comment>
    <comment ref="F115" authorId="0" shapeId="0" xr:uid="{8F762507-1BE3-4F51-9997-465901708E77}">
      <text>
        <r>
          <rPr>
            <b/>
            <sz val="9"/>
            <color indexed="81"/>
            <rFont val="MS P ゴシック"/>
            <family val="3"/>
            <charset val="128"/>
          </rPr>
          <t>カタログ値から算出</t>
        </r>
      </text>
    </comment>
    <comment ref="E120" authorId="0" shapeId="0" xr:uid="{D5D79A33-F139-43F7-A107-68A127B0DDD1}">
      <text>
        <r>
          <rPr>
            <b/>
            <sz val="9"/>
            <color indexed="81"/>
            <rFont val="MS P ゴシック"/>
            <family val="3"/>
            <charset val="128"/>
          </rPr>
          <t>作成者:</t>
        </r>
        <r>
          <rPr>
            <sz val="9"/>
            <color indexed="81"/>
            <rFont val="MS P ゴシック"/>
            <family val="3"/>
            <charset val="128"/>
          </rPr>
          <t xml:space="preserve">
0.28
</t>
        </r>
      </text>
    </comment>
    <comment ref="F120" authorId="0" shapeId="0" xr:uid="{6A6DAC99-5C84-42EB-8CB8-1894B6C0D97A}">
      <text>
        <r>
          <rPr>
            <b/>
            <sz val="9"/>
            <color indexed="81"/>
            <rFont val="MS P ゴシック"/>
            <family val="3"/>
            <charset val="128"/>
          </rPr>
          <t>カタログ値から算出</t>
        </r>
      </text>
    </comment>
    <comment ref="E121" authorId="0" shapeId="0" xr:uid="{C959FAEB-2D7E-44D4-94A3-E52C240A1828}">
      <text>
        <r>
          <rPr>
            <b/>
            <sz val="9"/>
            <color indexed="81"/>
            <rFont val="MS P ゴシック"/>
            <family val="3"/>
            <charset val="128"/>
          </rPr>
          <t>作成者:</t>
        </r>
        <r>
          <rPr>
            <sz val="9"/>
            <color indexed="81"/>
            <rFont val="MS P ゴシック"/>
            <family val="3"/>
            <charset val="128"/>
          </rPr>
          <t xml:space="preserve">
0.35</t>
        </r>
      </text>
    </comment>
    <comment ref="E126" authorId="0" shapeId="0" xr:uid="{FA655A5B-CA79-4C8F-8501-5A3D7CC5568E}">
      <text>
        <r>
          <rPr>
            <b/>
            <sz val="9"/>
            <color indexed="81"/>
            <rFont val="MS P ゴシック"/>
            <family val="3"/>
            <charset val="128"/>
          </rPr>
          <t>作成者:</t>
        </r>
        <r>
          <rPr>
            <sz val="9"/>
            <color indexed="81"/>
            <rFont val="MS P ゴシック"/>
            <family val="3"/>
            <charset val="128"/>
          </rPr>
          <t xml:space="preserve">
0.31</t>
        </r>
      </text>
    </comment>
    <comment ref="F126" authorId="0" shapeId="0" xr:uid="{5C233551-1B8C-4C30-AB80-62177977EDBB}">
      <text>
        <r>
          <rPr>
            <b/>
            <sz val="9"/>
            <color indexed="81"/>
            <rFont val="MS P ゴシック"/>
            <family val="3"/>
            <charset val="128"/>
          </rPr>
          <t>カタログ値から算出</t>
        </r>
      </text>
    </comment>
    <comment ref="F132" authorId="0" shapeId="0" xr:uid="{713ABB00-66FF-4213-88E0-266BB0C9EFD3}">
      <text>
        <r>
          <rPr>
            <b/>
            <sz val="9"/>
            <color indexed="81"/>
            <rFont val="MS P ゴシック"/>
            <family val="3"/>
            <charset val="128"/>
          </rPr>
          <t>カタログ値から算出</t>
        </r>
      </text>
    </comment>
  </commentList>
</comments>
</file>

<file path=xl/sharedStrings.xml><?xml version="1.0" encoding="utf-8"?>
<sst xmlns="http://schemas.openxmlformats.org/spreadsheetml/2006/main" count="855" uniqueCount="290">
  <si>
    <t>型式</t>
    <rPh sb="0" eb="2">
      <t>カタシキ</t>
    </rPh>
    <phoneticPr fontId="1"/>
  </si>
  <si>
    <t>判定基準</t>
    <rPh sb="0" eb="2">
      <t>ハンテイ</t>
    </rPh>
    <rPh sb="2" eb="4">
      <t>キジュン</t>
    </rPh>
    <phoneticPr fontId="1"/>
  </si>
  <si>
    <t>AXHP45MA</t>
    <phoneticPr fontId="1"/>
  </si>
  <si>
    <t>AXHP56MA</t>
    <phoneticPr fontId="1"/>
  </si>
  <si>
    <t>AXHP71MA</t>
    <phoneticPr fontId="1"/>
  </si>
  <si>
    <t>AXHP80MA</t>
    <phoneticPr fontId="1"/>
  </si>
  <si>
    <t>AXHP90MA</t>
    <phoneticPr fontId="1"/>
  </si>
  <si>
    <t>AXHP112MA</t>
    <phoneticPr fontId="1"/>
  </si>
  <si>
    <t>AXHP140MA</t>
    <phoneticPr fontId="1"/>
  </si>
  <si>
    <t>AXHP160MA</t>
    <phoneticPr fontId="1"/>
  </si>
  <si>
    <t>AXHP71M</t>
    <phoneticPr fontId="1"/>
  </si>
  <si>
    <t>AXHP80M</t>
    <phoneticPr fontId="1"/>
  </si>
  <si>
    <t>AXHP90M</t>
    <phoneticPr fontId="1"/>
  </si>
  <si>
    <t>AXHP112M</t>
    <phoneticPr fontId="1"/>
  </si>
  <si>
    <t>AXHP140M</t>
    <phoneticPr fontId="1"/>
  </si>
  <si>
    <t>AXHP160M</t>
    <phoneticPr fontId="1"/>
  </si>
  <si>
    <t>台数</t>
    <rPh sb="0" eb="2">
      <t>ダイスウ</t>
    </rPh>
    <phoneticPr fontId="1"/>
  </si>
  <si>
    <t>計</t>
    <rPh sb="0" eb="1">
      <t>ケイ</t>
    </rPh>
    <phoneticPr fontId="1"/>
  </si>
  <si>
    <t>項目</t>
    <rPh sb="0" eb="2">
      <t>コウモク</t>
    </rPh>
    <phoneticPr fontId="1"/>
  </si>
  <si>
    <t>ABGP560F2ND</t>
  </si>
  <si>
    <t>冷房能力(ｋW)</t>
    <rPh sb="0" eb="2">
      <t>レイボウ</t>
    </rPh>
    <rPh sb="2" eb="4">
      <t>ノウリョク</t>
    </rPh>
    <phoneticPr fontId="1"/>
  </si>
  <si>
    <t>突入電流A</t>
    <rPh sb="0" eb="2">
      <t>トツニュウ</t>
    </rPh>
    <rPh sb="2" eb="4">
      <t>デンリュウ</t>
    </rPh>
    <phoneticPr fontId="1"/>
  </si>
  <si>
    <t>運転電流（50Hz)A</t>
    <rPh sb="0" eb="2">
      <t>ウンテン</t>
    </rPh>
    <rPh sb="2" eb="4">
      <t>デンリュウ</t>
    </rPh>
    <phoneticPr fontId="1"/>
  </si>
  <si>
    <t>運転電流（60Hz)A</t>
    <rPh sb="0" eb="2">
      <t>ウンテン</t>
    </rPh>
    <rPh sb="2" eb="4">
      <t>デンリュウ</t>
    </rPh>
    <phoneticPr fontId="1"/>
  </si>
  <si>
    <t>室内機名称</t>
    <rPh sb="0" eb="3">
      <t>シツナイキ</t>
    </rPh>
    <rPh sb="3" eb="5">
      <t>メイショウ</t>
    </rPh>
    <phoneticPr fontId="1"/>
  </si>
  <si>
    <t>ラウンドフロータイプ</t>
  </si>
  <si>
    <t>ラウンドフロータイプ</t>
    <phoneticPr fontId="1"/>
  </si>
  <si>
    <t>S-ラウンドフロータイプ</t>
  </si>
  <si>
    <t>S-ラウンドフロータイプ</t>
    <phoneticPr fontId="1"/>
  </si>
  <si>
    <t>ダブルフロータイプ</t>
  </si>
  <si>
    <t>ダブルフロータイプ</t>
    <phoneticPr fontId="1"/>
  </si>
  <si>
    <t>天井吊形</t>
    <rPh sb="0" eb="2">
      <t>テンジョウ</t>
    </rPh>
    <rPh sb="2" eb="3">
      <t>ツリ</t>
    </rPh>
    <rPh sb="3" eb="4">
      <t>ケイ</t>
    </rPh>
    <phoneticPr fontId="1"/>
  </si>
  <si>
    <t>シングルフロータイプ</t>
  </si>
  <si>
    <t>シングルフロータイプ</t>
    <phoneticPr fontId="1"/>
  </si>
  <si>
    <t>天井埋込ダクト形</t>
    <rPh sb="0" eb="2">
      <t>テンジョウ</t>
    </rPh>
    <rPh sb="2" eb="4">
      <t>ウメコミ</t>
    </rPh>
    <rPh sb="7" eb="8">
      <t>ケイ</t>
    </rPh>
    <phoneticPr fontId="1"/>
  </si>
  <si>
    <t>運転電流(A)</t>
    <rPh sb="0" eb="2">
      <t>ウンテン</t>
    </rPh>
    <rPh sb="2" eb="4">
      <t>デンリュウ</t>
    </rPh>
    <phoneticPr fontId="1"/>
  </si>
  <si>
    <t>〇</t>
    <phoneticPr fontId="1"/>
  </si>
  <si>
    <t>突入電流計(A)</t>
    <rPh sb="0" eb="2">
      <t>トツニュウ</t>
    </rPh>
    <rPh sb="2" eb="4">
      <t>デンリュウ</t>
    </rPh>
    <rPh sb="4" eb="5">
      <t>ケイ</t>
    </rPh>
    <phoneticPr fontId="1"/>
  </si>
  <si>
    <t>運転電流計(A)</t>
    <rPh sb="0" eb="2">
      <t>ウンテン</t>
    </rPh>
    <rPh sb="2" eb="4">
      <t>デンリュウ</t>
    </rPh>
    <phoneticPr fontId="1"/>
  </si>
  <si>
    <t>能力計(kW)</t>
    <rPh sb="0" eb="2">
      <t>ノウリョク</t>
    </rPh>
    <rPh sb="2" eb="3">
      <t>ケイ</t>
    </rPh>
    <phoneticPr fontId="1"/>
  </si>
  <si>
    <t>突入電流(A)</t>
    <phoneticPr fontId="1"/>
  </si>
  <si>
    <t>周波数</t>
    <rPh sb="0" eb="3">
      <t>シュウハスウ</t>
    </rPh>
    <phoneticPr fontId="1"/>
  </si>
  <si>
    <t>Hz</t>
    <phoneticPr fontId="1"/>
  </si>
  <si>
    <t>室内機台数</t>
    <rPh sb="0" eb="3">
      <t>シツナイキ</t>
    </rPh>
    <rPh sb="3" eb="5">
      <t>ダイスウ</t>
    </rPh>
    <phoneticPr fontId="1"/>
  </si>
  <si>
    <t>能力(kW)</t>
    <phoneticPr fontId="1"/>
  </si>
  <si>
    <t>ABGP560F2NDE</t>
    <phoneticPr fontId="1"/>
  </si>
  <si>
    <t>室外機</t>
    <rPh sb="0" eb="3">
      <t>シツガイキ</t>
    </rPh>
    <phoneticPr fontId="1"/>
  </si>
  <si>
    <t>判定結果</t>
    <rPh sb="0" eb="2">
      <t>ハンテイ</t>
    </rPh>
    <rPh sb="2" eb="4">
      <t>ケッカ</t>
    </rPh>
    <phoneticPr fontId="1"/>
  </si>
  <si>
    <t>導入機種</t>
    <rPh sb="0" eb="2">
      <t>ドウニュウ</t>
    </rPh>
    <rPh sb="2" eb="4">
      <t>キシュ</t>
    </rPh>
    <phoneticPr fontId="1"/>
  </si>
  <si>
    <t>空調運転</t>
    <rPh sb="0" eb="2">
      <t>クウチョウ</t>
    </rPh>
    <rPh sb="2" eb="4">
      <t>ウンテン</t>
    </rPh>
    <phoneticPr fontId="1"/>
  </si>
  <si>
    <t>【判定結果】</t>
    <rPh sb="1" eb="3">
      <t>ハンテイ</t>
    </rPh>
    <rPh sb="3" eb="5">
      <t>ケッカ</t>
    </rPh>
    <phoneticPr fontId="1"/>
  </si>
  <si>
    <t>室内機も対象かどうか</t>
    <rPh sb="0" eb="3">
      <t>シツナイキ</t>
    </rPh>
    <rPh sb="4" eb="6">
      <t>タイショウ</t>
    </rPh>
    <phoneticPr fontId="1"/>
  </si>
  <si>
    <t>室外機＋室内機</t>
    <rPh sb="0" eb="3">
      <t>シツガイキ</t>
    </rPh>
    <rPh sb="4" eb="7">
      <t>シツナイキ</t>
    </rPh>
    <phoneticPr fontId="1"/>
  </si>
  <si>
    <t>室外機のみ</t>
    <rPh sb="0" eb="3">
      <t>シツガイキ</t>
    </rPh>
    <phoneticPr fontId="1"/>
  </si>
  <si>
    <t>遮断器容量(A)</t>
    <rPh sb="0" eb="3">
      <t>シャダンキ</t>
    </rPh>
    <rPh sb="3" eb="5">
      <t>ヨウリョウ</t>
    </rPh>
    <phoneticPr fontId="1"/>
  </si>
  <si>
    <t>電力負荷(kVA)</t>
    <rPh sb="0" eb="2">
      <t>デンリョク</t>
    </rPh>
    <rPh sb="2" eb="4">
      <t>フカ</t>
    </rPh>
    <phoneticPr fontId="1"/>
  </si>
  <si>
    <t>突入電流基準値(A)</t>
    <rPh sb="0" eb="4">
      <t>トツニュウデンリュウ</t>
    </rPh>
    <rPh sb="4" eb="7">
      <t>キジュンチ</t>
    </rPh>
    <phoneticPr fontId="1"/>
  </si>
  <si>
    <t>消費電流基準値(A)</t>
    <rPh sb="0" eb="2">
      <t>ショウヒ</t>
    </rPh>
    <rPh sb="2" eb="4">
      <t>デンリュウ</t>
    </rPh>
    <rPh sb="4" eb="7">
      <t>キジュンチ</t>
    </rPh>
    <phoneticPr fontId="1"/>
  </si>
  <si>
    <t>A</t>
    <phoneticPr fontId="1"/>
  </si>
  <si>
    <t>電力負荷</t>
    <phoneticPr fontId="1"/>
  </si>
  <si>
    <t>kVA以下</t>
    <rPh sb="3" eb="5">
      <t>イカ</t>
    </rPh>
    <phoneticPr fontId="1"/>
  </si>
  <si>
    <t>54.0～72.8kW(96.4～130%)</t>
    <phoneticPr fontId="1"/>
  </si>
  <si>
    <t>遮断器容量※</t>
    <rPh sb="0" eb="3">
      <t>シャダンキ</t>
    </rPh>
    <rPh sb="3" eb="5">
      <t>ヨウリョウ</t>
    </rPh>
    <phoneticPr fontId="1"/>
  </si>
  <si>
    <t>A以下</t>
    <phoneticPr fontId="1"/>
  </si>
  <si>
    <t>室外機台数</t>
    <rPh sb="0" eb="3">
      <t>シツガイキ</t>
    </rPh>
    <rPh sb="3" eb="5">
      <t>ダイスウ</t>
    </rPh>
    <phoneticPr fontId="1"/>
  </si>
  <si>
    <t>×</t>
    <phoneticPr fontId="1"/>
  </si>
  <si>
    <t>【条件入力欄】</t>
    <rPh sb="1" eb="3">
      <t>ジョウケン</t>
    </rPh>
    <rPh sb="3" eb="5">
      <t>ニュウリョク</t>
    </rPh>
    <rPh sb="5" eb="6">
      <t>ラン</t>
    </rPh>
    <phoneticPr fontId="1"/>
  </si>
  <si>
    <t>①室内機接続台数</t>
    <rPh sb="1" eb="4">
      <t>シツナイキ</t>
    </rPh>
    <rPh sb="4" eb="6">
      <t>セツゾク</t>
    </rPh>
    <rPh sb="6" eb="8">
      <t>ダイスウ</t>
    </rPh>
    <phoneticPr fontId="1"/>
  </si>
  <si>
    <t>②室内機接続容量</t>
    <rPh sb="4" eb="6">
      <t>セツゾク</t>
    </rPh>
    <rPh sb="6" eb="8">
      <t>ヨウリョウ</t>
    </rPh>
    <phoneticPr fontId="1"/>
  </si>
  <si>
    <t>③室内機突入電流</t>
    <rPh sb="4" eb="6">
      <t>トツニュウ</t>
    </rPh>
    <rPh sb="6" eb="8">
      <t>デンリュウ</t>
    </rPh>
    <phoneticPr fontId="1"/>
  </si>
  <si>
    <t>④室内機運転電流</t>
    <rPh sb="4" eb="6">
      <t>ウンテン</t>
    </rPh>
    <rPh sb="6" eb="8">
      <t>デンリュウ</t>
    </rPh>
    <phoneticPr fontId="1"/>
  </si>
  <si>
    <t>室内機</t>
    <rPh sb="0" eb="3">
      <t>シツナイキ</t>
    </rPh>
    <phoneticPr fontId="1"/>
  </si>
  <si>
    <t>4～11台</t>
    <rPh sb="4" eb="5">
      <t>ダイ</t>
    </rPh>
    <phoneticPr fontId="1"/>
  </si>
  <si>
    <t>①電源、電力負荷情報</t>
    <rPh sb="1" eb="3">
      <t>デンゲン</t>
    </rPh>
    <rPh sb="4" eb="6">
      <t>デンリョク</t>
    </rPh>
    <rPh sb="6" eb="8">
      <t>フカ</t>
    </rPh>
    <rPh sb="8" eb="10">
      <t>ジョウホウ</t>
    </rPh>
    <phoneticPr fontId="1"/>
  </si>
  <si>
    <t>②室内機接続可否判定用情報</t>
    <rPh sb="1" eb="4">
      <t>シツナイキ</t>
    </rPh>
    <rPh sb="4" eb="6">
      <t>セツゾク</t>
    </rPh>
    <rPh sb="6" eb="8">
      <t>カヒ</t>
    </rPh>
    <rPh sb="8" eb="10">
      <t>ハンテイ</t>
    </rPh>
    <rPh sb="10" eb="11">
      <t>ヨウ</t>
    </rPh>
    <rPh sb="11" eb="13">
      <t>ジョウホウ</t>
    </rPh>
    <phoneticPr fontId="1"/>
  </si>
  <si>
    <t>2.  補助金対象判定</t>
    <rPh sb="4" eb="7">
      <t>ホジョキン</t>
    </rPh>
    <rPh sb="7" eb="9">
      <t>タイショウ</t>
    </rPh>
    <rPh sb="9" eb="11">
      <t>ハンテイ</t>
    </rPh>
    <phoneticPr fontId="1"/>
  </si>
  <si>
    <t>1, 2　総合判定結果</t>
    <rPh sb="5" eb="7">
      <t>ソウゴウ</t>
    </rPh>
    <rPh sb="7" eb="9">
      <t>ハンテイ</t>
    </rPh>
    <rPh sb="9" eb="11">
      <t>ケッカ</t>
    </rPh>
    <phoneticPr fontId="1"/>
  </si>
  <si>
    <t>停電時利用</t>
    <rPh sb="0" eb="2">
      <t>テイデン</t>
    </rPh>
    <rPh sb="2" eb="3">
      <t>ジ</t>
    </rPh>
    <rPh sb="3" eb="5">
      <t>リヨウ</t>
    </rPh>
    <phoneticPr fontId="1"/>
  </si>
  <si>
    <t>停電時利用能力計</t>
    <rPh sb="3" eb="5">
      <t>リヨウ</t>
    </rPh>
    <rPh sb="5" eb="7">
      <t>ノウリョク</t>
    </rPh>
    <rPh sb="7" eb="8">
      <t>ケイ</t>
    </rPh>
    <phoneticPr fontId="1"/>
  </si>
  <si>
    <t>停電時利用</t>
    <rPh sb="3" eb="5">
      <t>リヨウ</t>
    </rPh>
    <phoneticPr fontId="1"/>
  </si>
  <si>
    <t>停電時利用室内機接続容量</t>
    <rPh sb="0" eb="2">
      <t>テイデン</t>
    </rPh>
    <rPh sb="2" eb="3">
      <t>ジ</t>
    </rPh>
    <rPh sb="3" eb="5">
      <t>リヨウ</t>
    </rPh>
    <rPh sb="5" eb="8">
      <t>シツナイキ</t>
    </rPh>
    <rPh sb="8" eb="10">
      <t>セツゾク</t>
    </rPh>
    <rPh sb="10" eb="12">
      <t>ヨウリョウ</t>
    </rPh>
    <phoneticPr fontId="1"/>
  </si>
  <si>
    <t>総合判定結果</t>
    <rPh sb="0" eb="2">
      <t>ソウゴウ</t>
    </rPh>
    <rPh sb="2" eb="4">
      <t>ハンテイ</t>
    </rPh>
    <rPh sb="4" eb="6">
      <t>ケッカ</t>
    </rPh>
    <phoneticPr fontId="1"/>
  </si>
  <si>
    <t>補助金対象判定</t>
    <rPh sb="0" eb="3">
      <t>ホジョキン</t>
    </rPh>
    <rPh sb="3" eb="5">
      <t>タイショウ</t>
    </rPh>
    <rPh sb="5" eb="7">
      <t>ハンテイ</t>
    </rPh>
    <phoneticPr fontId="1"/>
  </si>
  <si>
    <t>停電時利用で接続容量100%（56.0kW)までは補助対象。停電時利用室内機で100%を超える場合は補助対象外。また、停電時利用しない室内機は対象外。</t>
    <rPh sb="6" eb="8">
      <t>セツゾク</t>
    </rPh>
    <rPh sb="8" eb="10">
      <t>ヨウリョウ</t>
    </rPh>
    <rPh sb="25" eb="27">
      <t>ホジョ</t>
    </rPh>
    <rPh sb="27" eb="29">
      <t>タイショウ</t>
    </rPh>
    <rPh sb="30" eb="32">
      <t>テイデン</t>
    </rPh>
    <rPh sb="32" eb="33">
      <t>ジ</t>
    </rPh>
    <rPh sb="33" eb="35">
      <t>リヨウ</t>
    </rPh>
    <rPh sb="44" eb="45">
      <t>コ</t>
    </rPh>
    <rPh sb="47" eb="49">
      <t>バアイ</t>
    </rPh>
    <rPh sb="50" eb="52">
      <t>ホジョ</t>
    </rPh>
    <rPh sb="52" eb="54">
      <t>タイショウ</t>
    </rPh>
    <rPh sb="54" eb="55">
      <t>ガイ</t>
    </rPh>
    <rPh sb="59" eb="61">
      <t>テイデン</t>
    </rPh>
    <rPh sb="61" eb="62">
      <t>ジ</t>
    </rPh>
    <rPh sb="62" eb="64">
      <t>リヨウ</t>
    </rPh>
    <rPh sb="67" eb="70">
      <t>シツナイキ</t>
    </rPh>
    <rPh sb="71" eb="74">
      <t>タイショウガイ</t>
    </rPh>
    <phoneticPr fontId="1"/>
  </si>
  <si>
    <t>※遮断器は停電時に照明などで使用する電力負荷用の遮断器。</t>
    <rPh sb="1" eb="4">
      <t>シャダンキ</t>
    </rPh>
    <rPh sb="18" eb="20">
      <t>デンリョク</t>
    </rPh>
    <rPh sb="20" eb="22">
      <t>フカ</t>
    </rPh>
    <rPh sb="22" eb="23">
      <t>ヨウ</t>
    </rPh>
    <rPh sb="24" eb="27">
      <t>シャダンキ</t>
    </rPh>
    <phoneticPr fontId="1"/>
  </si>
  <si>
    <t>〇　室内機入力欄の緑色ハッチングの全ての室内機が補助対象です。</t>
    <rPh sb="2" eb="5">
      <t>シツナイキ</t>
    </rPh>
    <rPh sb="9" eb="11">
      <t>ミドリイロ</t>
    </rPh>
    <rPh sb="17" eb="18">
      <t>スベ</t>
    </rPh>
    <rPh sb="20" eb="23">
      <t>シツナイキ</t>
    </rPh>
    <rPh sb="24" eb="26">
      <t>ホジョ</t>
    </rPh>
    <rPh sb="26" eb="28">
      <t>タイショウ</t>
    </rPh>
    <phoneticPr fontId="1"/>
  </si>
  <si>
    <t>条件付〇　停電時利用室内機が100%を超えるため100%以下に調整してください。もしくは100%を超える室内機は補助対象外として申請してください。</t>
    <rPh sb="0" eb="2">
      <t>ジョウケン</t>
    </rPh>
    <rPh sb="2" eb="3">
      <t>ツ</t>
    </rPh>
    <phoneticPr fontId="1"/>
  </si>
  <si>
    <t>AXHP45MJ</t>
    <phoneticPr fontId="1"/>
  </si>
  <si>
    <t>AXHP56MJ</t>
    <phoneticPr fontId="1"/>
  </si>
  <si>
    <t>AXHP71MJ</t>
    <phoneticPr fontId="1"/>
  </si>
  <si>
    <t>AXHP80MJ</t>
    <phoneticPr fontId="1"/>
  </si>
  <si>
    <t>AXHP90MJ</t>
    <phoneticPr fontId="1"/>
  </si>
  <si>
    <t>AXHP112MJ</t>
    <phoneticPr fontId="1"/>
  </si>
  <si>
    <t>AXHP140MJ</t>
    <phoneticPr fontId="1"/>
  </si>
  <si>
    <t>AXHP160MJ</t>
    <phoneticPr fontId="1"/>
  </si>
  <si>
    <r>
      <t xml:space="preserve">1. 接続室内機仕様 </t>
    </r>
    <r>
      <rPr>
        <sz val="11"/>
        <color theme="1"/>
        <rFont val="游ゴシック"/>
        <family val="3"/>
        <charset val="128"/>
      </rPr>
      <t xml:space="preserve">  ハイパワープラスに室内機接続が技術的に可能か</t>
    </r>
    <rPh sb="3" eb="5">
      <t>セツゾク</t>
    </rPh>
    <rPh sb="5" eb="8">
      <t>シツナイキ</t>
    </rPh>
    <rPh sb="8" eb="10">
      <t>シヨウ</t>
    </rPh>
    <rPh sb="22" eb="25">
      <t>シツナイキ</t>
    </rPh>
    <rPh sb="25" eb="27">
      <t>セツゾク</t>
    </rPh>
    <rPh sb="28" eb="30">
      <t>ギジュツ</t>
    </rPh>
    <rPh sb="30" eb="31">
      <t>テキ</t>
    </rPh>
    <rPh sb="32" eb="34">
      <t>カノウ</t>
    </rPh>
    <phoneticPr fontId="1"/>
  </si>
  <si>
    <t>【対象室外機：GHPハイパワープラス　ABGP560F2ND,ABGP560F2NDE】</t>
    <rPh sb="1" eb="3">
      <t>タイショウ</t>
    </rPh>
    <rPh sb="3" eb="6">
      <t>シツガイキ</t>
    </rPh>
    <phoneticPr fontId="1"/>
  </si>
  <si>
    <t>※複数台設置の場合は、各系統ごとにシートを作成し、チェックを行ってください。</t>
    <rPh sb="1" eb="3">
      <t>フクスウ</t>
    </rPh>
    <rPh sb="3" eb="4">
      <t>ダイ</t>
    </rPh>
    <rPh sb="4" eb="6">
      <t>セッチ</t>
    </rPh>
    <rPh sb="7" eb="9">
      <t>バアイ</t>
    </rPh>
    <rPh sb="11" eb="14">
      <t>カクケイトウ</t>
    </rPh>
    <rPh sb="21" eb="23">
      <t>サクセイ</t>
    </rPh>
    <rPh sb="30" eb="31">
      <t>オコナ</t>
    </rPh>
    <phoneticPr fontId="16"/>
  </si>
  <si>
    <t>※室外機に接続される室内機は停電対応の可否に限らず入力してください。</t>
    <rPh sb="1" eb="4">
      <t>シツガイキ</t>
    </rPh>
    <rPh sb="5" eb="7">
      <t>セツゾク</t>
    </rPh>
    <rPh sb="10" eb="13">
      <t>シツナイキ</t>
    </rPh>
    <rPh sb="14" eb="16">
      <t>テイデン</t>
    </rPh>
    <rPh sb="16" eb="18">
      <t>タイオウ</t>
    </rPh>
    <rPh sb="19" eb="21">
      <t>カヒ</t>
    </rPh>
    <rPh sb="22" eb="23">
      <t>カギ</t>
    </rPh>
    <rPh sb="25" eb="27">
      <t>ニュウリョク</t>
    </rPh>
    <phoneticPr fontId="16"/>
  </si>
  <si>
    <t>停電時利用で接続容量100%（56.0kW)までは補助対象。停電時利用室内機で100%を超える場合は補助対象外。また、停電時利用しない室内機は対象外。</t>
    <phoneticPr fontId="1"/>
  </si>
  <si>
    <t>AXKP45CB</t>
    <phoneticPr fontId="1"/>
  </si>
  <si>
    <t>AXKP56CB</t>
    <phoneticPr fontId="1"/>
  </si>
  <si>
    <t>AXKP71CB</t>
    <phoneticPr fontId="1"/>
  </si>
  <si>
    <t>AXMP112CB</t>
    <phoneticPr fontId="1"/>
  </si>
  <si>
    <t>AXMP140CB</t>
    <phoneticPr fontId="1"/>
  </si>
  <si>
    <t>AXMP160CB</t>
    <phoneticPr fontId="1"/>
  </si>
  <si>
    <t>AXMP45CB</t>
    <phoneticPr fontId="1"/>
  </si>
  <si>
    <t>AXMP56CB</t>
    <phoneticPr fontId="1"/>
  </si>
  <si>
    <t>AXMP71CB</t>
    <phoneticPr fontId="1"/>
  </si>
  <si>
    <t>AXMP90CB</t>
    <phoneticPr fontId="1"/>
  </si>
  <si>
    <t>AXCP112CD</t>
    <phoneticPr fontId="1"/>
  </si>
  <si>
    <t>AXCP140CD</t>
    <phoneticPr fontId="1"/>
  </si>
  <si>
    <t>AXCP160CD</t>
    <phoneticPr fontId="1"/>
  </si>
  <si>
    <t>AXCP45CD</t>
    <phoneticPr fontId="1"/>
  </si>
  <si>
    <t>AXCP56CD</t>
    <phoneticPr fontId="1"/>
  </si>
  <si>
    <t>AXCP71CD</t>
    <phoneticPr fontId="1"/>
  </si>
  <si>
    <t>AXCP80CD</t>
    <phoneticPr fontId="1"/>
  </si>
  <si>
    <t>AXCP90CD</t>
    <phoneticPr fontId="1"/>
  </si>
  <si>
    <t>AXFP112DB</t>
    <phoneticPr fontId="1"/>
  </si>
  <si>
    <t>AXFP112MM</t>
    <phoneticPr fontId="1"/>
  </si>
  <si>
    <t>AXFP140MM</t>
    <phoneticPr fontId="1"/>
  </si>
  <si>
    <t>AXFP140DB</t>
    <phoneticPr fontId="1"/>
  </si>
  <si>
    <t>AXFP160DB</t>
    <phoneticPr fontId="1"/>
  </si>
  <si>
    <t>AXFP160MM</t>
    <phoneticPr fontId="1"/>
  </si>
  <si>
    <t>AXFP45DB</t>
    <phoneticPr fontId="1"/>
  </si>
  <si>
    <t>AXFP45MM</t>
    <phoneticPr fontId="1"/>
  </si>
  <si>
    <t>AXFP56DB</t>
    <phoneticPr fontId="1"/>
  </si>
  <si>
    <t>AXFP56MM</t>
    <phoneticPr fontId="1"/>
  </si>
  <si>
    <t>AXFP71DB</t>
    <phoneticPr fontId="1"/>
  </si>
  <si>
    <t>AXFP71MM</t>
    <phoneticPr fontId="1"/>
  </si>
  <si>
    <t>AXFP80DB</t>
    <phoneticPr fontId="1"/>
  </si>
  <si>
    <t>AXFP80MM</t>
    <phoneticPr fontId="1"/>
  </si>
  <si>
    <t>AXFP90DB</t>
    <phoneticPr fontId="1"/>
  </si>
  <si>
    <t>AXFP90MM</t>
    <phoneticPr fontId="1"/>
  </si>
  <si>
    <t>3台（固定）</t>
    <rPh sb="1" eb="2">
      <t>ダイ</t>
    </rPh>
    <rPh sb="3" eb="5">
      <t>コテイ</t>
    </rPh>
    <phoneticPr fontId="1"/>
  </si>
  <si>
    <t>48.0KW（固定）</t>
    <rPh sb="7" eb="9">
      <t>コテイ</t>
    </rPh>
    <phoneticPr fontId="1"/>
  </si>
  <si>
    <t>のセルに入力してください。</t>
    <phoneticPr fontId="1"/>
  </si>
  <si>
    <t>株式会社アイシン</t>
    <rPh sb="0" eb="4">
      <t>カブシキカイシャ</t>
    </rPh>
    <phoneticPr fontId="1"/>
  </si>
  <si>
    <t>号機</t>
    <rPh sb="0" eb="2">
      <t>ゴウキ</t>
    </rPh>
    <phoneticPr fontId="16"/>
  </si>
  <si>
    <t>〇</t>
  </si>
  <si>
    <r>
      <t>AXCP45</t>
    </r>
    <r>
      <rPr>
        <sz val="11"/>
        <color rgb="FFFF0000"/>
        <rFont val="游ゴシック"/>
        <family val="3"/>
        <charset val="128"/>
      </rPr>
      <t>EA</t>
    </r>
    <phoneticPr fontId="1"/>
  </si>
  <si>
    <r>
      <t>AXCP56</t>
    </r>
    <r>
      <rPr>
        <sz val="11"/>
        <color rgb="FFFF0000"/>
        <rFont val="游ゴシック"/>
        <family val="3"/>
        <charset val="128"/>
      </rPr>
      <t>EA</t>
    </r>
    <phoneticPr fontId="1"/>
  </si>
  <si>
    <r>
      <t>AXCP71</t>
    </r>
    <r>
      <rPr>
        <sz val="11"/>
        <color rgb="FFFF0000"/>
        <rFont val="游ゴシック"/>
        <family val="3"/>
        <charset val="128"/>
      </rPr>
      <t>EA</t>
    </r>
    <phoneticPr fontId="1"/>
  </si>
  <si>
    <r>
      <t>AXCP80</t>
    </r>
    <r>
      <rPr>
        <sz val="11"/>
        <color rgb="FFFF0000"/>
        <rFont val="游ゴシック"/>
        <family val="3"/>
        <charset val="128"/>
      </rPr>
      <t>EA</t>
    </r>
    <phoneticPr fontId="1"/>
  </si>
  <si>
    <r>
      <t>AXCP90</t>
    </r>
    <r>
      <rPr>
        <sz val="11"/>
        <color rgb="FFFF0000"/>
        <rFont val="游ゴシック"/>
        <family val="3"/>
        <charset val="128"/>
      </rPr>
      <t>EA</t>
    </r>
    <phoneticPr fontId="1"/>
  </si>
  <si>
    <r>
      <t>AXCP112</t>
    </r>
    <r>
      <rPr>
        <sz val="11"/>
        <color rgb="FFFF0000"/>
        <rFont val="游ゴシック"/>
        <family val="3"/>
        <charset val="128"/>
      </rPr>
      <t>EA</t>
    </r>
    <phoneticPr fontId="1"/>
  </si>
  <si>
    <r>
      <t>AXCP140</t>
    </r>
    <r>
      <rPr>
        <sz val="11"/>
        <color rgb="FFFF0000"/>
        <rFont val="游ゴシック"/>
        <family val="3"/>
        <charset val="128"/>
      </rPr>
      <t>EA</t>
    </r>
    <phoneticPr fontId="1"/>
  </si>
  <si>
    <r>
      <t>AXCP160</t>
    </r>
    <r>
      <rPr>
        <sz val="11"/>
        <color rgb="FFFF0000"/>
        <rFont val="游ゴシック"/>
        <family val="3"/>
        <charset val="128"/>
      </rPr>
      <t>EA</t>
    </r>
    <phoneticPr fontId="1"/>
  </si>
  <si>
    <r>
      <t>AXFP45</t>
    </r>
    <r>
      <rPr>
        <sz val="11"/>
        <color rgb="FFFF0000"/>
        <rFont val="游ゴシック"/>
        <family val="3"/>
        <charset val="128"/>
      </rPr>
      <t>EA</t>
    </r>
    <phoneticPr fontId="1"/>
  </si>
  <si>
    <r>
      <t>AXFP56</t>
    </r>
    <r>
      <rPr>
        <sz val="11"/>
        <color rgb="FFFF0000"/>
        <rFont val="游ゴシック"/>
        <family val="3"/>
        <charset val="128"/>
      </rPr>
      <t>EA</t>
    </r>
    <phoneticPr fontId="1"/>
  </si>
  <si>
    <r>
      <t>AXFP71</t>
    </r>
    <r>
      <rPr>
        <sz val="11"/>
        <color rgb="FFFF0000"/>
        <rFont val="游ゴシック"/>
        <family val="3"/>
        <charset val="128"/>
      </rPr>
      <t>EA</t>
    </r>
    <phoneticPr fontId="1"/>
  </si>
  <si>
    <r>
      <t>AXFP80</t>
    </r>
    <r>
      <rPr>
        <sz val="11"/>
        <color rgb="FFFF0000"/>
        <rFont val="游ゴシック"/>
        <family val="3"/>
        <charset val="128"/>
      </rPr>
      <t>EA</t>
    </r>
    <phoneticPr fontId="1"/>
  </si>
  <si>
    <r>
      <t>AXFP90</t>
    </r>
    <r>
      <rPr>
        <sz val="11"/>
        <color rgb="FFFF0000"/>
        <rFont val="游ゴシック"/>
        <family val="3"/>
        <charset val="128"/>
      </rPr>
      <t>EA</t>
    </r>
    <phoneticPr fontId="1"/>
  </si>
  <si>
    <r>
      <t>AXFP112</t>
    </r>
    <r>
      <rPr>
        <sz val="11"/>
        <color rgb="FFFF0000"/>
        <rFont val="游ゴシック"/>
        <family val="3"/>
        <charset val="128"/>
      </rPr>
      <t>EA</t>
    </r>
    <phoneticPr fontId="1"/>
  </si>
  <si>
    <r>
      <t>AXFP140</t>
    </r>
    <r>
      <rPr>
        <sz val="11"/>
        <color rgb="FFFF0000"/>
        <rFont val="游ゴシック"/>
        <family val="3"/>
        <charset val="128"/>
      </rPr>
      <t>EA</t>
    </r>
    <phoneticPr fontId="1"/>
  </si>
  <si>
    <r>
      <t>AXFP160</t>
    </r>
    <r>
      <rPr>
        <sz val="11"/>
        <color rgb="FFFF0000"/>
        <rFont val="游ゴシック"/>
        <family val="3"/>
        <charset val="128"/>
      </rPr>
      <t>EA</t>
    </r>
    <phoneticPr fontId="1"/>
  </si>
  <si>
    <r>
      <t>AXFP45</t>
    </r>
    <r>
      <rPr>
        <sz val="11"/>
        <color rgb="FFFF0000"/>
        <rFont val="游ゴシック"/>
        <family val="3"/>
        <charset val="128"/>
      </rPr>
      <t>NA</t>
    </r>
    <phoneticPr fontId="1"/>
  </si>
  <si>
    <r>
      <t>AXFP56</t>
    </r>
    <r>
      <rPr>
        <sz val="11"/>
        <color rgb="FFFF0000"/>
        <rFont val="游ゴシック"/>
        <family val="3"/>
        <charset val="128"/>
      </rPr>
      <t>NA</t>
    </r>
    <phoneticPr fontId="1"/>
  </si>
  <si>
    <r>
      <t>AXFP71</t>
    </r>
    <r>
      <rPr>
        <sz val="11"/>
        <color rgb="FFFF0000"/>
        <rFont val="游ゴシック"/>
        <family val="3"/>
        <charset val="128"/>
      </rPr>
      <t>NA</t>
    </r>
    <phoneticPr fontId="1"/>
  </si>
  <si>
    <r>
      <t>AXFP80</t>
    </r>
    <r>
      <rPr>
        <sz val="11"/>
        <color rgb="FFFF0000"/>
        <rFont val="游ゴシック"/>
        <family val="3"/>
        <charset val="128"/>
      </rPr>
      <t>NA</t>
    </r>
    <phoneticPr fontId="1"/>
  </si>
  <si>
    <r>
      <t>AXFP90</t>
    </r>
    <r>
      <rPr>
        <sz val="11"/>
        <color rgb="FFFF0000"/>
        <rFont val="游ゴシック"/>
        <family val="3"/>
        <charset val="128"/>
      </rPr>
      <t>NA</t>
    </r>
    <phoneticPr fontId="1"/>
  </si>
  <si>
    <r>
      <t>AXFP112</t>
    </r>
    <r>
      <rPr>
        <sz val="11"/>
        <color rgb="FFFF0000"/>
        <rFont val="游ゴシック"/>
        <family val="3"/>
        <charset val="128"/>
      </rPr>
      <t>NA</t>
    </r>
    <phoneticPr fontId="1"/>
  </si>
  <si>
    <r>
      <t>AXFP140</t>
    </r>
    <r>
      <rPr>
        <sz val="11"/>
        <color rgb="FFFF0000"/>
        <rFont val="游ゴシック"/>
        <family val="3"/>
        <charset val="128"/>
      </rPr>
      <t>NA</t>
    </r>
    <phoneticPr fontId="1"/>
  </si>
  <si>
    <r>
      <t>AXFP160</t>
    </r>
    <r>
      <rPr>
        <sz val="11"/>
        <color rgb="FFFF0000"/>
        <rFont val="游ゴシック"/>
        <family val="3"/>
        <charset val="128"/>
      </rPr>
      <t>NA</t>
    </r>
    <phoneticPr fontId="1"/>
  </si>
  <si>
    <r>
      <t>AXHP45</t>
    </r>
    <r>
      <rPr>
        <sz val="11"/>
        <color rgb="FFFF0000"/>
        <rFont val="游ゴシック"/>
        <family val="3"/>
        <charset val="128"/>
      </rPr>
      <t>NA</t>
    </r>
    <phoneticPr fontId="1"/>
  </si>
  <si>
    <r>
      <t>AXHP56</t>
    </r>
    <r>
      <rPr>
        <sz val="11"/>
        <color rgb="FFFF0000"/>
        <rFont val="游ゴシック"/>
        <family val="3"/>
        <charset val="128"/>
      </rPr>
      <t>NA</t>
    </r>
    <phoneticPr fontId="1"/>
  </si>
  <si>
    <r>
      <t>AXHP71</t>
    </r>
    <r>
      <rPr>
        <sz val="11"/>
        <color rgb="FFFF0000"/>
        <rFont val="游ゴシック"/>
        <family val="3"/>
        <charset val="128"/>
      </rPr>
      <t>NA</t>
    </r>
    <phoneticPr fontId="1"/>
  </si>
  <si>
    <r>
      <t>AXHP80</t>
    </r>
    <r>
      <rPr>
        <sz val="11"/>
        <color rgb="FFFF0000"/>
        <rFont val="游ゴシック"/>
        <family val="3"/>
        <charset val="128"/>
      </rPr>
      <t>NA</t>
    </r>
    <phoneticPr fontId="1"/>
  </si>
  <si>
    <r>
      <t>AXHP90</t>
    </r>
    <r>
      <rPr>
        <sz val="11"/>
        <color rgb="FFFF0000"/>
        <rFont val="游ゴシック"/>
        <family val="3"/>
        <charset val="128"/>
      </rPr>
      <t>NA</t>
    </r>
    <phoneticPr fontId="1"/>
  </si>
  <si>
    <r>
      <t>AXHP112</t>
    </r>
    <r>
      <rPr>
        <sz val="11"/>
        <color rgb="FFFF0000"/>
        <rFont val="游ゴシック"/>
        <family val="3"/>
        <charset val="128"/>
      </rPr>
      <t>NA</t>
    </r>
    <phoneticPr fontId="1"/>
  </si>
  <si>
    <r>
      <t>AXHP140</t>
    </r>
    <r>
      <rPr>
        <sz val="11"/>
        <color rgb="FFFF0000"/>
        <rFont val="游ゴシック"/>
        <family val="3"/>
        <charset val="128"/>
      </rPr>
      <t>NA</t>
    </r>
    <phoneticPr fontId="1"/>
  </si>
  <si>
    <r>
      <t>AXHP160</t>
    </r>
    <r>
      <rPr>
        <sz val="11"/>
        <color rgb="FFFF0000"/>
        <rFont val="游ゴシック"/>
        <family val="3"/>
        <charset val="128"/>
      </rPr>
      <t>NA</t>
    </r>
    <phoneticPr fontId="1"/>
  </si>
  <si>
    <r>
      <t>●室内機接続判定シート</t>
    </r>
    <r>
      <rPr>
        <b/>
        <sz val="18"/>
        <color rgb="FFFF0000"/>
        <rFont val="游ゴシック"/>
        <family val="3"/>
        <charset val="128"/>
      </rPr>
      <t xml:space="preserve"> </t>
    </r>
    <r>
      <rPr>
        <b/>
        <u val="double"/>
        <sz val="18"/>
        <color rgb="FFFF0000"/>
        <rFont val="游ゴシック"/>
        <family val="3"/>
        <charset val="128"/>
      </rPr>
      <t>(AXHP160NA×3台のケースのみ)</t>
    </r>
    <phoneticPr fontId="1"/>
  </si>
  <si>
    <r>
      <t>●室内機接続判定シート</t>
    </r>
    <r>
      <rPr>
        <b/>
        <u val="double"/>
        <sz val="18"/>
        <color rgb="FFFF0000"/>
        <rFont val="游ゴシック"/>
        <family val="3"/>
        <charset val="128"/>
      </rPr>
      <t xml:space="preserve"> (AXHP160NA×3台以外の全ケース)</t>
    </r>
    <rPh sb="25" eb="27">
      <t>イガイ</t>
    </rPh>
    <rPh sb="28" eb="29">
      <t>ゼン</t>
    </rPh>
    <phoneticPr fontId="1"/>
  </si>
  <si>
    <t>AXFP160NA</t>
  </si>
  <si>
    <t>AXHP56NA</t>
  </si>
  <si>
    <t>パナソニック産機システムズ（株）</t>
  </si>
  <si>
    <t>【対象：ハイパワープラス（U-GB560U1D＊、U-GX560U1D＊）】</t>
    <rPh sb="1" eb="3">
      <t>タイショウ</t>
    </rPh>
    <phoneticPr fontId="16"/>
  </si>
  <si>
    <t>※複数台発電システムの場合は、各系統ごとにシートを作成し、チェックを行ってください。</t>
    <rPh sb="1" eb="3">
      <t>フクスウ</t>
    </rPh>
    <rPh sb="3" eb="4">
      <t>ダイ</t>
    </rPh>
    <rPh sb="4" eb="6">
      <t>ハツデン</t>
    </rPh>
    <rPh sb="11" eb="13">
      <t>バアイ</t>
    </rPh>
    <rPh sb="15" eb="18">
      <t>カクケイトウ</t>
    </rPh>
    <rPh sb="25" eb="27">
      <t>サクセイ</t>
    </rPh>
    <rPh sb="34" eb="35">
      <t>オコナ</t>
    </rPh>
    <phoneticPr fontId="16"/>
  </si>
  <si>
    <t>※本判定シートは、停電時に電気機器のみを使用する場合には対応しておりません。</t>
    <rPh sb="1" eb="2">
      <t>ホン</t>
    </rPh>
    <rPh sb="2" eb="4">
      <t>ハンテイ</t>
    </rPh>
    <rPh sb="9" eb="11">
      <t>テイデン</t>
    </rPh>
    <rPh sb="11" eb="12">
      <t>ジ</t>
    </rPh>
    <rPh sb="13" eb="17">
      <t>デンキキキ</t>
    </rPh>
    <rPh sb="20" eb="22">
      <t>シヨウ</t>
    </rPh>
    <rPh sb="24" eb="26">
      <t>バアイ</t>
    </rPh>
    <rPh sb="28" eb="30">
      <t>タイオウ</t>
    </rPh>
    <phoneticPr fontId="16"/>
  </si>
  <si>
    <t>入力可能欄：</t>
    <rPh sb="0" eb="2">
      <t>ニュウリョク</t>
    </rPh>
    <rPh sb="2" eb="4">
      <t>カノウ</t>
    </rPh>
    <rPh sb="4" eb="5">
      <t>ラン</t>
    </rPh>
    <phoneticPr fontId="16"/>
  </si>
  <si>
    <t>部分</t>
    <rPh sb="0" eb="1">
      <t>ブ</t>
    </rPh>
    <rPh sb="1" eb="2">
      <t>ブン</t>
    </rPh>
    <phoneticPr fontId="16"/>
  </si>
  <si>
    <t>【室内機消費電力と接続容量】</t>
    <rPh sb="1" eb="4">
      <t>シツナイキ</t>
    </rPh>
    <rPh sb="4" eb="6">
      <t>ショウヒ</t>
    </rPh>
    <rPh sb="6" eb="8">
      <t>デンリョク</t>
    </rPh>
    <rPh sb="9" eb="11">
      <t>セツゾク</t>
    </rPh>
    <rPh sb="11" eb="13">
      <t>ヨウリョウ</t>
    </rPh>
    <phoneticPr fontId="16"/>
  </si>
  <si>
    <t>　※停電時に自立運転させない場合は、室外機基板設定で必ず「自立時運転しない」設定にすること</t>
    <rPh sb="2" eb="4">
      <t>テイデン</t>
    </rPh>
    <rPh sb="4" eb="5">
      <t>ジ</t>
    </rPh>
    <rPh sb="6" eb="8">
      <t>ジリツ</t>
    </rPh>
    <rPh sb="8" eb="10">
      <t>ウンテン</t>
    </rPh>
    <rPh sb="14" eb="16">
      <t>バアイ</t>
    </rPh>
    <rPh sb="18" eb="21">
      <t>シツガイキ</t>
    </rPh>
    <rPh sb="21" eb="23">
      <t>キバン</t>
    </rPh>
    <rPh sb="23" eb="25">
      <t>セッテイ</t>
    </rPh>
    <rPh sb="26" eb="27">
      <t>カナラ</t>
    </rPh>
    <rPh sb="29" eb="31">
      <t>ジリツ</t>
    </rPh>
    <rPh sb="31" eb="32">
      <t>ジ</t>
    </rPh>
    <rPh sb="32" eb="34">
      <t>ウンテン</t>
    </rPh>
    <rPh sb="38" eb="40">
      <t>セッテイ</t>
    </rPh>
    <phoneticPr fontId="16"/>
  </si>
  <si>
    <r>
      <t xml:space="preserve">機種
</t>
    </r>
    <r>
      <rPr>
        <sz val="9"/>
        <color indexed="8"/>
        <rFont val="HG丸ｺﾞｼｯｸM-PRO"/>
        <family val="3"/>
        <charset val="128"/>
      </rPr>
      <t>（下記以外は
接続できません）</t>
    </r>
    <rPh sb="0" eb="2">
      <t>キシュ</t>
    </rPh>
    <rPh sb="4" eb="6">
      <t>カキ</t>
    </rPh>
    <rPh sb="6" eb="8">
      <t>イガイ</t>
    </rPh>
    <rPh sb="10" eb="12">
      <t>セツゾク</t>
    </rPh>
    <phoneticPr fontId="16"/>
  </si>
  <si>
    <t>容量
(HP)</t>
    <rPh sb="0" eb="2">
      <t>ヨウリョウ</t>
    </rPh>
    <phoneticPr fontId="16"/>
  </si>
  <si>
    <t>電流
（A）</t>
    <rPh sb="0" eb="2">
      <t>デンリュウ</t>
    </rPh>
    <phoneticPr fontId="16"/>
  </si>
  <si>
    <t>消費電力
(kVA)</t>
    <rPh sb="0" eb="2">
      <t>ショウヒ</t>
    </rPh>
    <rPh sb="2" eb="4">
      <t>デンリョク</t>
    </rPh>
    <phoneticPr fontId="16"/>
  </si>
  <si>
    <t>台数</t>
    <rPh sb="0" eb="2">
      <t>ダイスウ</t>
    </rPh>
    <phoneticPr fontId="16"/>
  </si>
  <si>
    <t>合計消費電力(kVA)</t>
    <rPh sb="0" eb="2">
      <t>ゴウケイ</t>
    </rPh>
    <rPh sb="2" eb="4">
      <t>ショウヒ</t>
    </rPh>
    <rPh sb="4" eb="6">
      <t>デンリョク</t>
    </rPh>
    <phoneticPr fontId="16"/>
  </si>
  <si>
    <t>合計容量(HP)</t>
    <rPh sb="0" eb="2">
      <t>ゴウケイ</t>
    </rPh>
    <rPh sb="2" eb="4">
      <t>ヨウリョウ</t>
    </rPh>
    <phoneticPr fontId="16"/>
  </si>
  <si>
    <t>ハイタップ設定</t>
    <rPh sb="5" eb="7">
      <t>セッテイ</t>
    </rPh>
    <phoneticPr fontId="16"/>
  </si>
  <si>
    <t>停電時
運転する</t>
    <rPh sb="0" eb="2">
      <t>テイデン</t>
    </rPh>
    <rPh sb="2" eb="3">
      <t>ジ</t>
    </rPh>
    <rPh sb="4" eb="6">
      <t>ウンテン</t>
    </rPh>
    <phoneticPr fontId="16"/>
  </si>
  <si>
    <t>※停電時
運転しない</t>
    <rPh sb="1" eb="3">
      <t>テイデン</t>
    </rPh>
    <rPh sb="3" eb="4">
      <t>ジ</t>
    </rPh>
    <rPh sb="5" eb="7">
      <t>ウンテン</t>
    </rPh>
    <phoneticPr fontId="16"/>
  </si>
  <si>
    <t>計</t>
    <rPh sb="0" eb="1">
      <t>ケイ</t>
    </rPh>
    <phoneticPr fontId="16"/>
  </si>
  <si>
    <t>なし</t>
    <phoneticPr fontId="16"/>
  </si>
  <si>
    <t>あり</t>
    <phoneticPr fontId="16"/>
  </si>
  <si>
    <t>フラグ</t>
    <phoneticPr fontId="16"/>
  </si>
  <si>
    <t>〇</t>
    <phoneticPr fontId="16"/>
  </si>
  <si>
    <t>高天1方向
DS1</t>
    <rPh sb="0" eb="1">
      <t>コウ</t>
    </rPh>
    <rPh sb="1" eb="2">
      <t>テン</t>
    </rPh>
    <rPh sb="3" eb="5">
      <t>ホウコウ</t>
    </rPh>
    <phoneticPr fontId="16"/>
  </si>
  <si>
    <t>室内機の
合計消費電力(kVA)</t>
    <rPh sb="0" eb="3">
      <t>シツナイキ</t>
    </rPh>
    <rPh sb="5" eb="7">
      <t>ゴウケイ</t>
    </rPh>
    <rPh sb="7" eb="9">
      <t>ショウヒ</t>
    </rPh>
    <rPh sb="9" eb="11">
      <t>デンリョク</t>
    </rPh>
    <phoneticPr fontId="16"/>
  </si>
  <si>
    <t>室内機の接続容量</t>
    <rPh sb="0" eb="3">
      <t>シツナイキ</t>
    </rPh>
    <rPh sb="4" eb="8">
      <t>セツゾクヨウリョウ</t>
    </rPh>
    <phoneticPr fontId="16"/>
  </si>
  <si>
    <t>電気機器
使用可能容量kVA</t>
    <rPh sb="0" eb="2">
      <t>デンキ</t>
    </rPh>
    <rPh sb="2" eb="4">
      <t>キキ</t>
    </rPh>
    <rPh sb="5" eb="7">
      <t>シヨウ</t>
    </rPh>
    <rPh sb="7" eb="9">
      <t>カノウ</t>
    </rPh>
    <rPh sb="9" eb="11">
      <t>ヨウリョウ</t>
    </rPh>
    <phoneticPr fontId="16"/>
  </si>
  <si>
    <t>通常時</t>
    <rPh sb="0" eb="3">
      <t>ツウジョウジ</t>
    </rPh>
    <phoneticPr fontId="16"/>
  </si>
  <si>
    <t>停電時</t>
    <rPh sb="0" eb="3">
      <t>テイデンジ</t>
    </rPh>
    <phoneticPr fontId="16"/>
  </si>
  <si>
    <t>総合</t>
    <rPh sb="0" eb="2">
      <t>ソウゴウ</t>
    </rPh>
    <phoneticPr fontId="16"/>
  </si>
  <si>
    <t>下限</t>
    <rPh sb="0" eb="2">
      <t>カゲン</t>
    </rPh>
    <phoneticPr fontId="16"/>
  </si>
  <si>
    <t>上限</t>
    <rPh sb="0" eb="2">
      <t>ジョウゲン</t>
    </rPh>
    <phoneticPr fontId="16"/>
  </si>
  <si>
    <t>判定</t>
    <rPh sb="0" eb="2">
      <t>ハンテイ</t>
    </rPh>
    <phoneticPr fontId="16"/>
  </si>
  <si>
    <t>■負荷（kVA）入力</t>
    <rPh sb="1" eb="3">
      <t>フカ</t>
    </rPh>
    <rPh sb="8" eb="10">
      <t>ニュウリョク</t>
    </rPh>
    <phoneticPr fontId="16"/>
  </si>
  <si>
    <t>照明等の負荷（200V）</t>
    <rPh sb="0" eb="2">
      <t>ショウメイ</t>
    </rPh>
    <rPh sb="2" eb="3">
      <t>トウ</t>
    </rPh>
    <rPh sb="4" eb="6">
      <t>フカ</t>
    </rPh>
    <phoneticPr fontId="16"/>
  </si>
  <si>
    <t>コンセント（100V)</t>
    <phoneticPr fontId="16"/>
  </si>
  <si>
    <t>kVA</t>
    <phoneticPr fontId="16"/>
  </si>
  <si>
    <t>A</t>
    <phoneticPr fontId="16"/>
  </si>
  <si>
    <t>※入力範囲　電気機器使用可能容量以下</t>
    <rPh sb="1" eb="3">
      <t>ニュウリョク</t>
    </rPh>
    <rPh sb="3" eb="5">
      <t>ハンイ</t>
    </rPh>
    <rPh sb="6" eb="8">
      <t>デンキ</t>
    </rPh>
    <rPh sb="8" eb="10">
      <t>キキ</t>
    </rPh>
    <rPh sb="10" eb="12">
      <t>シヨウ</t>
    </rPh>
    <rPh sb="12" eb="14">
      <t>カノウ</t>
    </rPh>
    <rPh sb="14" eb="16">
      <t>ヨウリョウ</t>
    </rPh>
    <rPh sb="16" eb="18">
      <t>イカ</t>
    </rPh>
    <phoneticPr fontId="16"/>
  </si>
  <si>
    <t>※ﾏｲﾅｽの値はNG</t>
    <rPh sb="6" eb="7">
      <t>アタイ</t>
    </rPh>
    <phoneticPr fontId="16"/>
  </si>
  <si>
    <t>■２．８固定</t>
    <rPh sb="4" eb="6">
      <t>コテイ</t>
    </rPh>
    <phoneticPr fontId="16"/>
  </si>
  <si>
    <t>■自動演算</t>
    <rPh sb="1" eb="3">
      <t>ジドウ</t>
    </rPh>
    <rPh sb="3" eb="5">
      <t>エンザン</t>
    </rPh>
    <phoneticPr fontId="16"/>
  </si>
  <si>
    <t>-</t>
    <phoneticPr fontId="16"/>
  </si>
  <si>
    <t>室内機消費電力</t>
    <rPh sb="0" eb="3">
      <t>シツナイキ</t>
    </rPh>
    <rPh sb="3" eb="5">
      <t>ショウヒ</t>
    </rPh>
    <rPh sb="5" eb="7">
      <t>デンリョク</t>
    </rPh>
    <phoneticPr fontId="16"/>
  </si>
  <si>
    <t>=</t>
    <phoneticPr fontId="16"/>
  </si>
  <si>
    <t>電気機器容量</t>
    <rPh sb="0" eb="2">
      <t>デンキ</t>
    </rPh>
    <rPh sb="2" eb="4">
      <t>キキ</t>
    </rPh>
    <rPh sb="4" eb="6">
      <t>ヨウリョウ</t>
    </rPh>
    <phoneticPr fontId="16"/>
  </si>
  <si>
    <t>マイナスは×</t>
    <phoneticPr fontId="16"/>
  </si>
  <si>
    <t>●室内機接続判定シート</t>
    <phoneticPr fontId="1"/>
  </si>
  <si>
    <t>※停電時に運転させない室内機の接続は推奨しません。</t>
    <rPh sb="1" eb="3">
      <t>テイデン</t>
    </rPh>
    <rPh sb="3" eb="4">
      <t>ジ</t>
    </rPh>
    <rPh sb="5" eb="7">
      <t>ウンテン</t>
    </rPh>
    <rPh sb="11" eb="14">
      <t>シツナイキ</t>
    </rPh>
    <rPh sb="15" eb="17">
      <t>セツゾク</t>
    </rPh>
    <rPh sb="18" eb="20">
      <t>スイショウ</t>
    </rPh>
    <phoneticPr fontId="1"/>
  </si>
  <si>
    <t>ヤンマーエネルギーシステム（株）</t>
    <rPh sb="13" eb="16">
      <t>カブ</t>
    </rPh>
    <phoneticPr fontId="48"/>
  </si>
  <si>
    <t>ダイキン工業（株）</t>
    <rPh sb="4" eb="6">
      <t>コウギョウ</t>
    </rPh>
    <rPh sb="6" eb="9">
      <t>カブ</t>
    </rPh>
    <phoneticPr fontId="48"/>
  </si>
  <si>
    <t>１）接続可能室内機　    　　　　　　　　　　　　　　　　　　　ラウンドフロー・天井吊形</t>
    <rPh sb="2" eb="4">
      <t>セツゾク</t>
    </rPh>
    <rPh sb="4" eb="6">
      <t>カノウ</t>
    </rPh>
    <rPh sb="6" eb="9">
      <t>シツナイキ</t>
    </rPh>
    <rPh sb="41" eb="43">
      <t>テンジョウ</t>
    </rPh>
    <rPh sb="43" eb="44">
      <t>ツリ</t>
    </rPh>
    <rPh sb="44" eb="45">
      <t>ケイ</t>
    </rPh>
    <phoneticPr fontId="48"/>
  </si>
  <si>
    <t>※その他の室内機はメーカーに相談ください。</t>
    <phoneticPr fontId="48"/>
  </si>
  <si>
    <t>２）接続可能室内機台数　　　　　　　　　　　　　　　　　　　2台～10台</t>
    <rPh sb="2" eb="4">
      <t>セツゾク</t>
    </rPh>
    <rPh sb="4" eb="6">
      <t>カノウ</t>
    </rPh>
    <rPh sb="6" eb="9">
      <t>シツナイキ</t>
    </rPh>
    <rPh sb="9" eb="11">
      <t>ダイスウ</t>
    </rPh>
    <rPh sb="31" eb="32">
      <t>ダイ</t>
    </rPh>
    <rPh sb="35" eb="36">
      <t>ダイ</t>
    </rPh>
    <phoneticPr fontId="48"/>
  </si>
  <si>
    <t>３）接続可能室内機合計容量　　　　　　　　　　　　　　　　P280～P560（50～100%）</t>
    <rPh sb="2" eb="4">
      <t>セツゾク</t>
    </rPh>
    <rPh sb="4" eb="6">
      <t>カノウ</t>
    </rPh>
    <rPh sb="6" eb="9">
      <t>シツナイキ</t>
    </rPh>
    <rPh sb="9" eb="11">
      <t>ゴウケイ</t>
    </rPh>
    <rPh sb="11" eb="13">
      <t>ヨウリョウ</t>
    </rPh>
    <phoneticPr fontId="48"/>
  </si>
  <si>
    <t>４）停電時空調能力　　　　　　　　　　　　　　　　　　　　　　冷房：45㎾　暖房：50㎾</t>
    <rPh sb="2" eb="4">
      <t>テイデン</t>
    </rPh>
    <rPh sb="4" eb="5">
      <t>ジ</t>
    </rPh>
    <rPh sb="5" eb="7">
      <t>クウチョウ</t>
    </rPh>
    <rPh sb="7" eb="9">
      <t>ノウリョク</t>
    </rPh>
    <rPh sb="31" eb="33">
      <t>レイボウ</t>
    </rPh>
    <rPh sb="38" eb="40">
      <t>ダンボウ</t>
    </rPh>
    <phoneticPr fontId="48"/>
  </si>
  <si>
    <t>５）発電能力（INV出力ー室内機消費電力）　　　　　  1.1kVA</t>
    <rPh sb="2" eb="4">
      <t>ハツデン</t>
    </rPh>
    <rPh sb="4" eb="6">
      <t>ノウリョク</t>
    </rPh>
    <rPh sb="10" eb="12">
      <t>シュツリョク</t>
    </rPh>
    <rPh sb="13" eb="16">
      <t>シツナイキ</t>
    </rPh>
    <rPh sb="16" eb="18">
      <t>ショウヒ</t>
    </rPh>
    <rPh sb="18" eb="20">
      <t>デンリョク</t>
    </rPh>
    <phoneticPr fontId="48"/>
  </si>
  <si>
    <t>※左記は目安値であり、接続室内機・台数により若干異なります。</t>
    <rPh sb="1" eb="3">
      <t>サキ</t>
    </rPh>
    <rPh sb="4" eb="6">
      <t>メヤス</t>
    </rPh>
    <rPh sb="6" eb="7">
      <t>チ</t>
    </rPh>
    <rPh sb="11" eb="13">
      <t>セツゾク</t>
    </rPh>
    <rPh sb="13" eb="16">
      <t>シツナイキ</t>
    </rPh>
    <rPh sb="17" eb="19">
      <t>ダイスウ</t>
    </rPh>
    <rPh sb="22" eb="24">
      <t>ジャッカン</t>
    </rPh>
    <rPh sb="24" eb="25">
      <t>コト</t>
    </rPh>
    <phoneticPr fontId="48"/>
  </si>
  <si>
    <t>室内機冷房能力[kW]</t>
    <rPh sb="0" eb="3">
      <t>シツナイキ</t>
    </rPh>
    <rPh sb="3" eb="5">
      <t>レイボウ</t>
    </rPh>
    <rPh sb="5" eb="7">
      <t>ノウリョク</t>
    </rPh>
    <phoneticPr fontId="48"/>
  </si>
  <si>
    <t>台数</t>
    <rPh sb="0" eb="2">
      <t>ダイスウ</t>
    </rPh>
    <phoneticPr fontId="48"/>
  </si>
  <si>
    <t>合計能力[kW]</t>
    <rPh sb="0" eb="2">
      <t>ゴウケイ</t>
    </rPh>
    <rPh sb="2" eb="4">
      <t>ノウリョク</t>
    </rPh>
    <phoneticPr fontId="48"/>
  </si>
  <si>
    <t>判定</t>
    <rPh sb="0" eb="2">
      <t>ハンテイ</t>
    </rPh>
    <phoneticPr fontId="48"/>
  </si>
  <si>
    <t>能力</t>
    <rPh sb="0" eb="2">
      <t>ノウリョク</t>
    </rPh>
    <phoneticPr fontId="48"/>
  </si>
  <si>
    <t>のプルダウンメニューから接続室内機台数を選んでください。</t>
    <rPh sb="12" eb="14">
      <t>セツゾク</t>
    </rPh>
    <rPh sb="14" eb="17">
      <t>シツナイキ</t>
    </rPh>
    <rPh sb="17" eb="19">
      <t>ダイスウ</t>
    </rPh>
    <rPh sb="20" eb="21">
      <t>エラ</t>
    </rPh>
    <phoneticPr fontId="48"/>
  </si>
  <si>
    <t>合計</t>
    <rPh sb="0" eb="2">
      <t>ゴウケイ</t>
    </rPh>
    <phoneticPr fontId="48"/>
  </si>
  <si>
    <t>【対象室外機（ヤンマー）：ハイパワープラス　YBZP560L1□】</t>
    <rPh sb="1" eb="3">
      <t>タイショウ</t>
    </rPh>
    <rPh sb="3" eb="6">
      <t>シツガイキ</t>
    </rPh>
    <phoneticPr fontId="16"/>
  </si>
  <si>
    <t>【対象室外機（ダイキン）：ハイパワープラス　GSHDP560□，GSHJP560□ 】</t>
    <rPh sb="1" eb="3">
      <t>タイショウ</t>
    </rPh>
    <rPh sb="3" eb="6">
      <t>シツガイキ</t>
    </rPh>
    <phoneticPr fontId="16"/>
  </si>
  <si>
    <t>型式</t>
    <rPh sb="0" eb="2">
      <t>カタシキ</t>
    </rPh>
    <phoneticPr fontId="16"/>
  </si>
  <si>
    <t>4方向
UU1</t>
    <rPh sb="1" eb="3">
      <t>ホウコウ</t>
    </rPh>
    <phoneticPr fontId="16"/>
  </si>
  <si>
    <t>2方向
LU1</t>
    <rPh sb="1" eb="3">
      <t>ホウコウ</t>
    </rPh>
    <phoneticPr fontId="16"/>
  </si>
  <si>
    <t>●室内機接続判定シート　ver.5.0</t>
    <rPh sb="1" eb="4">
      <t>シツナイキ</t>
    </rPh>
    <rPh sb="4" eb="6">
      <t>セツゾク</t>
    </rPh>
    <rPh sb="6" eb="8">
      <t>ハンテイ</t>
    </rPh>
    <phoneticPr fontId="27"/>
  </si>
  <si>
    <t>1方向
DMU1</t>
    <rPh sb="1" eb="3">
      <t>ホウコウ</t>
    </rPh>
    <phoneticPr fontId="16"/>
  </si>
  <si>
    <t>1方向スリム
DSU1</t>
    <rPh sb="1" eb="3">
      <t>ホウコウ</t>
    </rPh>
    <phoneticPr fontId="16"/>
  </si>
  <si>
    <t>天吊
TU1</t>
    <rPh sb="0" eb="1">
      <t>テン</t>
    </rPh>
    <rPh sb="1" eb="2">
      <t>ツリ</t>
    </rPh>
    <phoneticPr fontId="16"/>
  </si>
  <si>
    <t>ﾋﾞﾙﾄｲﾝ
ｶｾｯﾄ
FU1</t>
    <phoneticPr fontId="16"/>
  </si>
  <si>
    <t>ﾋﾞﾙﾄｲﾝ
ｵｰﾙﾀﾞｸﾄ
FEU1</t>
    <phoneticPr fontId="16"/>
  </si>
  <si>
    <t>壁掛
KU1</t>
    <rPh sb="0" eb="2">
      <t>カベカ</t>
    </rPh>
    <phoneticPr fontId="16"/>
  </si>
  <si>
    <t>ペリメータ
PU1</t>
    <phoneticPr fontId="16"/>
  </si>
  <si>
    <t>ペリメータ埋込
PMU1</t>
    <rPh sb="5" eb="7">
      <t>ウメコミ</t>
    </rPh>
    <phoneticPr fontId="16"/>
  </si>
  <si>
    <t>床置スリム
BU1</t>
    <rPh sb="0" eb="2">
      <t>ユカオ</t>
    </rPh>
    <phoneticPr fontId="16"/>
  </si>
  <si>
    <t>別紙7</t>
    <rPh sb="0" eb="2">
      <t>ベッシ</t>
    </rPh>
    <phoneticPr fontId="1"/>
  </si>
  <si>
    <t>（注）判定結果が「×」（カタログ判定条件から一部外れる等により）になる場合、メーカーに接続可否及び使用可否を確認・依頼するものとする。</t>
  </si>
  <si>
    <t>AXHP160NA</t>
  </si>
  <si>
    <t>（注）判定結果が「×」（カタログ判定条件から一部外れる等により）になる場合、メーカーに接続可否及び使用可否を確認・依頼するものとする。</t>
    <rPh sb="1" eb="2">
      <t>チュウ</t>
    </rPh>
    <rPh sb="3" eb="7">
      <t>ハンテイケッカ</t>
    </rPh>
    <rPh sb="16" eb="18">
      <t>ハンテイ</t>
    </rPh>
    <rPh sb="18" eb="20">
      <t>ジョウケン</t>
    </rPh>
    <rPh sb="22" eb="24">
      <t>イチブ</t>
    </rPh>
    <rPh sb="24" eb="25">
      <t>ハズ</t>
    </rPh>
    <rPh sb="27" eb="28">
      <t>トウ</t>
    </rPh>
    <rPh sb="35" eb="37">
      <t>バアイ</t>
    </rPh>
    <rPh sb="43" eb="45">
      <t>セツゾク</t>
    </rPh>
    <rPh sb="47" eb="48">
      <t>オヨ</t>
    </rPh>
    <rPh sb="49" eb="51">
      <t>シヨウ</t>
    </rPh>
    <rPh sb="51" eb="53">
      <t>カヒ</t>
    </rPh>
    <rPh sb="54" eb="56">
      <t>カクニン</t>
    </rPh>
    <rPh sb="57" eb="59">
      <t>イライ</t>
    </rPh>
    <phoneticPr fontId="1"/>
  </si>
  <si>
    <t>AXCP22EA</t>
    <phoneticPr fontId="1"/>
  </si>
  <si>
    <t>　水色ハッチング：2025.4月からのラインアップ追加</t>
    <rPh sb="1" eb="3">
      <t>ミズイロ</t>
    </rPh>
    <rPh sb="15" eb="16">
      <t>ツキ</t>
    </rPh>
    <rPh sb="25" eb="27">
      <t>ツイカ</t>
    </rPh>
    <phoneticPr fontId="1"/>
  </si>
  <si>
    <t>AXCP28EA</t>
    <phoneticPr fontId="1"/>
  </si>
  <si>
    <t>AXCP36EA</t>
    <phoneticPr fontId="1"/>
  </si>
  <si>
    <t>AXFP28EA</t>
    <phoneticPr fontId="1"/>
  </si>
  <si>
    <t>AXFP36EA</t>
    <phoneticPr fontId="1"/>
  </si>
  <si>
    <t>AXFP28NA</t>
    <phoneticPr fontId="1"/>
  </si>
  <si>
    <t>AXFP36NA</t>
    <phoneticPr fontId="1"/>
  </si>
  <si>
    <t>AXHP36NA</t>
    <phoneticPr fontId="1"/>
  </si>
  <si>
    <t>AXKP22EB</t>
    <phoneticPr fontId="1"/>
  </si>
  <si>
    <t>AXKP28EB</t>
    <phoneticPr fontId="1"/>
  </si>
  <si>
    <t>AXKP36EB</t>
    <phoneticPr fontId="1"/>
  </si>
  <si>
    <r>
      <t>AXKP45</t>
    </r>
    <r>
      <rPr>
        <sz val="11"/>
        <color rgb="FFFF0000"/>
        <rFont val="游ゴシック"/>
        <family val="3"/>
        <charset val="128"/>
      </rPr>
      <t>EB</t>
    </r>
    <phoneticPr fontId="1"/>
  </si>
  <si>
    <r>
      <t>AXKP56</t>
    </r>
    <r>
      <rPr>
        <sz val="11"/>
        <color rgb="FFFF0000"/>
        <rFont val="游ゴシック"/>
        <family val="3"/>
        <charset val="128"/>
      </rPr>
      <t>EB</t>
    </r>
    <phoneticPr fontId="1"/>
  </si>
  <si>
    <r>
      <t>AXKP71</t>
    </r>
    <r>
      <rPr>
        <sz val="11"/>
        <color rgb="FFFF0000"/>
        <rFont val="游ゴシック"/>
        <family val="3"/>
        <charset val="128"/>
      </rPr>
      <t>EB</t>
    </r>
    <phoneticPr fontId="1"/>
  </si>
  <si>
    <t>AXSP22EB</t>
    <phoneticPr fontId="1"/>
  </si>
  <si>
    <t>AXSP28EB</t>
    <phoneticPr fontId="1"/>
  </si>
  <si>
    <t>AXSP36EB</t>
    <phoneticPr fontId="1"/>
  </si>
  <si>
    <t>AXSP45EB</t>
    <phoneticPr fontId="1"/>
  </si>
  <si>
    <t>AXSP56EB</t>
    <phoneticPr fontId="1"/>
  </si>
  <si>
    <t>AXSP71EB</t>
    <phoneticPr fontId="1"/>
  </si>
  <si>
    <t>AXSP90EB</t>
    <phoneticPr fontId="1"/>
  </si>
  <si>
    <t>AXSP112EB</t>
    <phoneticPr fontId="1"/>
  </si>
  <si>
    <t>AXSP140EB</t>
    <phoneticPr fontId="1"/>
  </si>
  <si>
    <t>AXAP28EB</t>
    <phoneticPr fontId="1"/>
  </si>
  <si>
    <t>壁掛タイプ</t>
    <rPh sb="0" eb="2">
      <t>カベカ</t>
    </rPh>
    <phoneticPr fontId="1"/>
  </si>
  <si>
    <t>AXAP36EB</t>
    <phoneticPr fontId="1"/>
  </si>
  <si>
    <t>AXAP45EB</t>
    <phoneticPr fontId="1"/>
  </si>
  <si>
    <t>AXAP56EB</t>
    <phoneticPr fontId="1"/>
  </si>
  <si>
    <t>AXAP71MA</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</si>
</sst>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0_ "/>
    <numFmt numFmtId="178" formatCode="0.0"/>
    <numFmt numFmtId="179" formatCode="0.000"/>
    <numFmt numFmtId="180" formatCode="0.000_ "/>
    <numFmt numFmtId="181" formatCode="0.000_);[Red]\(0.000\)"/>
  </numFmts>
  <fonts count="58">
    <font>
      <sz val="11"/>
      <color theme="1"/>
      <name val="ＭＳ Ｐゴシック"/>
      <family val="2"/>
      <scheme val="minor"/>
    </font>
    <font>
      <sz val="6"/>
      <name val="ＭＳ Ｐゴシック"/>
      <family val="3"/>
      <charset val="128"/>
      <scheme val="minor"/>
    </font>
    <font>
      <b/>
      <sz val="14"/>
      <name val="ＭＳ Ｐゴシック"/>
      <family val="3"/>
      <charset val="128"/>
      <scheme val="minor"/>
    </font>
    <font>
      <sz val="12"/>
      <color theme="1"/>
      <name val="游ゴシック"/>
      <family val="3"/>
      <charset val="128"/>
    </font>
    <font>
      <b/>
      <sz val="14"/>
      <name val="游ゴシック"/>
      <family val="3"/>
      <charset val="128"/>
    </font>
    <font>
      <b/>
      <sz val="12"/>
      <color theme="1"/>
      <name val="游ゴシック"/>
      <family val="3"/>
      <charset val="128"/>
    </font>
    <font>
      <sz val="12"/>
      <color rgb="FFFF0000"/>
      <name val="游ゴシック"/>
      <family val="3"/>
      <charset val="128"/>
    </font>
    <font>
      <sz val="10"/>
      <color rgb="FFFF0000"/>
      <name val="游ゴシック"/>
      <family val="3"/>
      <charset val="128"/>
    </font>
    <font>
      <b/>
      <sz val="11"/>
      <color theme="1"/>
      <name val="游ゴシック"/>
      <family val="3"/>
      <charset val="128"/>
    </font>
    <font>
      <sz val="9"/>
      <color theme="1"/>
      <name val="游ゴシック"/>
      <family val="3"/>
      <charset val="128"/>
    </font>
    <font>
      <b/>
      <sz val="10"/>
      <color theme="1"/>
      <name val="游ゴシック"/>
      <family val="3"/>
      <charset val="128"/>
    </font>
    <font>
      <sz val="11"/>
      <color theme="1"/>
      <name val="游ゴシック"/>
      <family val="3"/>
      <charset val="128"/>
    </font>
    <font>
      <sz val="12"/>
      <name val="游ゴシック"/>
      <family val="3"/>
      <charset val="128"/>
    </font>
    <font>
      <sz val="10"/>
      <color theme="1"/>
      <name val="游ゴシック"/>
      <family val="3"/>
      <charset val="128"/>
    </font>
    <font>
      <b/>
      <sz val="14"/>
      <color theme="1"/>
      <name val="游ゴシック"/>
      <family val="3"/>
      <charset val="128"/>
    </font>
    <font>
      <sz val="11"/>
      <color theme="1"/>
      <name val="ＭＳ 明朝"/>
      <family val="1"/>
      <charset val="128"/>
    </font>
    <font>
      <sz val="6"/>
      <name val="ＭＳ 明朝"/>
      <family val="1"/>
      <charset val="128"/>
    </font>
    <font>
      <b/>
      <sz val="18"/>
      <color theme="1"/>
      <name val="游ゴシック"/>
      <family val="3"/>
      <charset val="128"/>
    </font>
    <font>
      <sz val="11"/>
      <color rgb="FFFF0000"/>
      <name val="ＭＳ Ｐゴシック"/>
      <family val="2"/>
      <scheme val="minor"/>
    </font>
    <font>
      <sz val="8"/>
      <color theme="1"/>
      <name val="游ゴシック"/>
      <family val="3"/>
      <charset val="128"/>
    </font>
    <font>
      <b/>
      <sz val="18"/>
      <color rgb="FFFF0000"/>
      <name val="游ゴシック"/>
      <family val="3"/>
      <charset val="128"/>
    </font>
    <font>
      <sz val="11"/>
      <color rgb="FFFF5050"/>
      <name val="HGS創英角ｺﾞｼｯｸUB"/>
      <family val="3"/>
      <charset val="128"/>
    </font>
    <font>
      <b/>
      <u val="double"/>
      <sz val="18"/>
      <color rgb="FFFF0000"/>
      <name val="游ゴシック"/>
      <family val="3"/>
      <charset val="128"/>
    </font>
    <font>
      <sz val="11"/>
      <color rgb="FFFF0000"/>
      <name val="游ゴシック"/>
      <family val="3"/>
      <charset val="128"/>
    </font>
    <font>
      <sz val="11"/>
      <name val="游ゴシック"/>
      <family val="3"/>
      <charset val="128"/>
    </font>
    <font>
      <sz val="11"/>
      <color indexed="8"/>
      <name val="HGS創英角ｺﾞｼｯｸUB"/>
      <family val="3"/>
      <charset val="128"/>
    </font>
    <font>
      <sz val="18"/>
      <color rgb="FF000000"/>
      <name val="HGS創英角ｺﾞｼｯｸUB"/>
      <family val="3"/>
      <charset val="128"/>
    </font>
    <font>
      <sz val="6"/>
      <name val="ＭＳ Ｐゴシック"/>
      <family val="3"/>
      <charset val="128"/>
    </font>
    <font>
      <sz val="11"/>
      <color indexed="8"/>
      <name val="HGP創英角ｺﾞｼｯｸUB"/>
      <family val="3"/>
      <charset val="128"/>
    </font>
    <font>
      <sz val="14"/>
      <color rgb="FF000000"/>
      <name val="HG丸ｺﾞｼｯｸM-PRO"/>
      <family val="3"/>
      <charset val="128"/>
    </font>
    <font>
      <sz val="12"/>
      <color rgb="FF000000"/>
      <name val="HGS創英角ｺﾞｼｯｸUB"/>
      <family val="3"/>
      <charset val="128"/>
    </font>
    <font>
      <sz val="11"/>
      <color rgb="FF000000"/>
      <name val="HGS創英角ｺﾞｼｯｸUB"/>
      <family val="3"/>
      <charset val="128"/>
    </font>
    <font>
      <sz val="11"/>
      <color rgb="FFFF0000"/>
      <name val="HGS創英角ｺﾞｼｯｸUB"/>
      <family val="3"/>
      <charset val="128"/>
    </font>
    <font>
      <sz val="11"/>
      <color indexed="8"/>
      <name val="HG丸ｺﾞｼｯｸM-PRO"/>
      <family val="3"/>
      <charset val="128"/>
    </font>
    <font>
      <sz val="11"/>
      <color rgb="FFFF0000"/>
      <name val="HG丸ｺﾞｼｯｸM-PRO"/>
      <family val="3"/>
      <charset val="128"/>
    </font>
    <font>
      <sz val="9"/>
      <color indexed="8"/>
      <name val="HG丸ｺﾞｼｯｸM-PRO"/>
      <family val="3"/>
      <charset val="128"/>
    </font>
    <font>
      <sz val="10"/>
      <color indexed="8"/>
      <name val="HG丸ｺﾞｼｯｸM-PRO"/>
      <family val="3"/>
      <charset val="128"/>
    </font>
    <font>
      <sz val="10"/>
      <name val="HG丸ｺﾞｼｯｸM-PRO"/>
      <family val="3"/>
      <charset val="128"/>
    </font>
    <font>
      <sz val="11"/>
      <color theme="1"/>
      <name val="HG丸ｺﾞｼｯｸM-PRO"/>
      <family val="3"/>
      <charset val="128"/>
    </font>
    <font>
      <sz val="11"/>
      <name val="HG丸ｺﾞｼｯｸM-PRO"/>
      <family val="3"/>
      <charset val="128"/>
    </font>
    <font>
      <b/>
      <sz val="11"/>
      <color indexed="10"/>
      <name val="HG丸ｺﾞｼｯｸM-PRO"/>
      <family val="3"/>
      <charset val="128"/>
    </font>
    <font>
      <sz val="10"/>
      <color rgb="FFFF0000"/>
      <name val="HGS創英角ｺﾞｼｯｸUB"/>
      <family val="3"/>
      <charset val="128"/>
    </font>
    <font>
      <sz val="9"/>
      <color indexed="81"/>
      <name val="MS P ゴシック"/>
      <family val="3"/>
      <charset val="128"/>
    </font>
    <font>
      <sz val="11"/>
      <color theme="1"/>
      <name val="Meiryo UI"/>
      <family val="2"/>
      <charset val="128"/>
    </font>
    <font>
      <sz val="18"/>
      <color theme="1"/>
      <name val="HGS創英角ｺﾞｼｯｸUB"/>
      <family val="3"/>
      <charset val="128"/>
    </font>
    <font>
      <b/>
      <sz val="11"/>
      <color rgb="FF000000"/>
      <name val="Meiryo UI"/>
      <family val="3"/>
      <charset val="128"/>
    </font>
    <font>
      <sz val="12"/>
      <color theme="1"/>
      <name val="ＭＳ Ｐゴシック"/>
      <family val="2"/>
      <scheme val="minor"/>
    </font>
    <font>
      <sz val="14"/>
      <color rgb="FF000000"/>
      <name val="Meiryo UI"/>
      <family val="2"/>
      <charset val="128"/>
    </font>
    <font>
      <sz val="6"/>
      <name val="Meiryo UI"/>
      <family val="2"/>
      <charset val="128"/>
    </font>
    <font>
      <sz val="12"/>
      <color rgb="FF000000"/>
      <name val="Meiryo UI"/>
      <family val="2"/>
      <charset val="128"/>
    </font>
    <font>
      <b/>
      <sz val="11"/>
      <color rgb="FFFF0000"/>
      <name val="Meiryo UI"/>
      <family val="3"/>
      <charset val="128"/>
    </font>
    <font>
      <b/>
      <u/>
      <sz val="14"/>
      <color rgb="FFFF0000"/>
      <name val="Meiryo UI"/>
      <family val="3"/>
      <charset val="128"/>
    </font>
    <font>
      <b/>
      <sz val="14"/>
      <color rgb="FFFFFFFF"/>
      <name val="Meiryo UI"/>
      <family val="3"/>
      <charset val="128"/>
    </font>
    <font>
      <b/>
      <sz val="14"/>
      <color rgb="FF000000"/>
      <name val="Meiryo UI"/>
      <family val="3"/>
      <charset val="128"/>
    </font>
    <font>
      <sz val="11"/>
      <color indexed="8"/>
      <name val="ＭＳ 明朝"/>
      <family val="1"/>
      <charset val="128"/>
    </font>
    <font>
      <b/>
      <sz val="9"/>
      <color indexed="81"/>
      <name val="MS P ゴシック"/>
      <family val="3"/>
      <charset val="128"/>
    </font>
    <font>
      <sz val="10"/>
      <name val="游ゴシック"/>
      <family val="3"/>
      <charset val="128"/>
    </font>
    <font>
      <b/>
      <sz val="11"/>
      <color rgb="FFFF0000"/>
      <name val="游ゴシック"/>
      <family val="3"/>
      <charset val="128"/>
    </font>
  </fonts>
  <fills count="18">
    <fill>
      <patternFill patternType="none"/>
    </fill>
    <fill>
      <patternFill patternType="gray125"/>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9" tint="0.59999389629810485"/>
        <bgColor indexed="64"/>
      </patternFill>
    </fill>
    <fill>
      <patternFill patternType="solid">
        <fgColor indexed="41"/>
        <bgColor indexed="64"/>
      </patternFill>
    </fill>
    <fill>
      <patternFill patternType="solid">
        <fgColor rgb="FFCCFFFF"/>
        <bgColor indexed="64"/>
      </patternFill>
    </fill>
    <fill>
      <patternFill patternType="solid">
        <fgColor indexed="1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7"/>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4" tint="0.79998168889431442"/>
        <bgColor rgb="FF000000"/>
      </patternFill>
    </fill>
    <fill>
      <patternFill patternType="solid">
        <fgColor rgb="FFFFFF00"/>
        <bgColor rgb="FF000000"/>
      </patternFill>
    </fill>
    <fill>
      <patternFill patternType="solid">
        <fgColor rgb="FF000000"/>
        <bgColor rgb="FF000000"/>
      </patternFill>
    </fill>
  </fills>
  <borders count="8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1"/>
      </right>
      <top style="thin">
        <color theme="0" tint="-0.34998626667073579"/>
      </top>
      <bottom style="thin">
        <color theme="0" tint="-0.34998626667073579"/>
      </bottom>
      <diagonal/>
    </border>
    <border>
      <left/>
      <right style="thin">
        <color indexed="64"/>
      </right>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s>
  <cellStyleXfs count="3">
    <xf numFmtId="0" fontId="0" fillId="0" borderId="0"/>
    <xf numFmtId="0" fontId="15" fillId="0" borderId="0">
      <alignment vertical="center"/>
    </xf>
    <xf numFmtId="9" fontId="54" fillId="0" borderId="0" applyFont="0" applyFill="0" applyBorder="0" applyAlignment="0" applyProtection="0">
      <alignment vertical="center"/>
    </xf>
  </cellStyleXfs>
  <cellXfs count="506">
    <xf numFmtId="0" fontId="0" fillId="0" borderId="0" xfId="0"/>
    <xf numFmtId="0" fontId="0" fillId="0" borderId="1" xfId="0" applyBorder="1"/>
    <xf numFmtId="0" fontId="0" fillId="0" borderId="40" xfId="0" applyBorder="1" applyAlignment="1">
      <alignment horizontal="center" vertical="center"/>
    </xf>
    <xf numFmtId="0" fontId="0" fillId="0" borderId="39" xfId="0" applyBorder="1" applyAlignment="1">
      <alignment horizontal="center" vertical="center"/>
    </xf>
    <xf numFmtId="0" fontId="0" fillId="0" borderId="40" xfId="0" applyBorder="1"/>
    <xf numFmtId="0" fontId="0" fillId="0" borderId="39" xfId="0" applyBorder="1"/>
    <xf numFmtId="0" fontId="0" fillId="0" borderId="1" xfId="0" applyBorder="1" applyAlignment="1">
      <alignment wrapText="1"/>
    </xf>
    <xf numFmtId="0" fontId="0" fillId="4" borderId="44" xfId="0" applyFill="1" applyBorder="1"/>
    <xf numFmtId="0" fontId="0" fillId="4" borderId="45" xfId="0" applyFill="1" applyBorder="1"/>
    <xf numFmtId="0" fontId="0" fillId="4" borderId="40" xfId="0" applyFill="1" applyBorder="1"/>
    <xf numFmtId="0" fontId="0" fillId="4" borderId="46" xfId="0" applyFill="1" applyBorder="1"/>
    <xf numFmtId="178" fontId="0" fillId="4" borderId="40" xfId="0" applyNumberFormat="1" applyFill="1" applyBorder="1"/>
    <xf numFmtId="178" fontId="0" fillId="4" borderId="46" xfId="0" applyNumberFormat="1" applyFill="1" applyBorder="1"/>
    <xf numFmtId="0" fontId="0" fillId="5" borderId="40" xfId="0" applyFill="1" applyBorder="1"/>
    <xf numFmtId="0" fontId="0" fillId="5" borderId="39" xfId="0" applyFill="1" applyBorder="1"/>
    <xf numFmtId="0" fontId="3" fillId="0" borderId="30" xfId="0" applyFont="1" applyBorder="1" applyAlignment="1">
      <alignment horizontal="left" vertical="center"/>
    </xf>
    <xf numFmtId="0" fontId="5" fillId="0" borderId="30" xfId="0" applyFont="1" applyBorder="1" applyAlignment="1">
      <alignment horizontal="center" vertical="center"/>
    </xf>
    <xf numFmtId="0" fontId="5" fillId="0" borderId="12" xfId="0" applyFont="1" applyBorder="1" applyAlignment="1">
      <alignment horizontal="center" vertical="center"/>
    </xf>
    <xf numFmtId="0" fontId="5" fillId="0" borderId="9" xfId="0" applyFont="1" applyBorder="1" applyAlignment="1">
      <alignment horizontal="center" vertical="center"/>
    </xf>
    <xf numFmtId="177" fontId="5" fillId="0" borderId="23" xfId="0" applyNumberFormat="1" applyFont="1" applyBorder="1" applyAlignment="1">
      <alignment horizontal="center" vertical="center"/>
    </xf>
    <xf numFmtId="0" fontId="5" fillId="0" borderId="38" xfId="0" applyFont="1" applyBorder="1" applyAlignment="1">
      <alignment horizontal="center" vertical="center"/>
    </xf>
    <xf numFmtId="0" fontId="0" fillId="4" borderId="39" xfId="0" applyFill="1" applyBorder="1"/>
    <xf numFmtId="0" fontId="18" fillId="4" borderId="40" xfId="0" applyFont="1" applyFill="1" applyBorder="1"/>
    <xf numFmtId="0" fontId="18" fillId="4" borderId="39" xfId="0" applyFont="1" applyFill="1" applyBorder="1"/>
    <xf numFmtId="0" fontId="5" fillId="4" borderId="11" xfId="0" applyFont="1" applyFill="1" applyBorder="1" applyAlignment="1" applyProtection="1">
      <alignment horizontal="center" vertical="center"/>
      <protection locked="0"/>
    </xf>
    <xf numFmtId="0" fontId="5" fillId="4" borderId="16" xfId="0" applyFont="1" applyFill="1" applyBorder="1" applyAlignment="1" applyProtection="1">
      <alignment horizontal="center" vertical="center"/>
      <protection locked="0"/>
    </xf>
    <xf numFmtId="0" fontId="3" fillId="4" borderId="10" xfId="0" applyFont="1" applyFill="1" applyBorder="1" applyAlignment="1" applyProtection="1">
      <alignment horizontal="center" vertical="center"/>
      <protection locked="0"/>
    </xf>
    <xf numFmtId="176" fontId="3" fillId="4" borderId="10" xfId="0" applyNumberFormat="1" applyFont="1" applyFill="1" applyBorder="1" applyAlignment="1" applyProtection="1">
      <alignment horizontal="center" vertical="center"/>
      <protection locked="0"/>
    </xf>
    <xf numFmtId="0" fontId="3" fillId="4" borderId="1" xfId="0" applyFont="1" applyFill="1" applyBorder="1" applyAlignment="1" applyProtection="1">
      <alignment horizontal="center" vertical="center"/>
      <protection locked="0"/>
    </xf>
    <xf numFmtId="176" fontId="3" fillId="4" borderId="1" xfId="0" applyNumberFormat="1" applyFont="1" applyFill="1" applyBorder="1" applyAlignment="1" applyProtection="1">
      <alignment horizontal="center" vertical="center"/>
      <protection locked="0"/>
    </xf>
    <xf numFmtId="0" fontId="3" fillId="4" borderId="15" xfId="0" applyFont="1" applyFill="1" applyBorder="1" applyAlignment="1" applyProtection="1">
      <alignment horizontal="center" vertical="center"/>
      <protection locked="0"/>
    </xf>
    <xf numFmtId="176" fontId="3" fillId="4" borderId="15" xfId="0" applyNumberFormat="1" applyFont="1" applyFill="1" applyBorder="1" applyAlignment="1" applyProtection="1">
      <alignment horizontal="center" vertical="center"/>
      <protection locked="0"/>
    </xf>
    <xf numFmtId="0" fontId="2" fillId="4" borderId="1" xfId="0" quotePrefix="1" applyFont="1" applyFill="1" applyBorder="1" applyAlignment="1" applyProtection="1">
      <alignment horizontal="right" vertical="center" wrapText="1"/>
      <protection locked="0"/>
    </xf>
    <xf numFmtId="0" fontId="5"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vertical="center"/>
    </xf>
    <xf numFmtId="0" fontId="17" fillId="0" borderId="0" xfId="0" applyFont="1" applyAlignment="1">
      <alignment vertical="center"/>
    </xf>
    <xf numFmtId="0" fontId="4" fillId="0" borderId="0" xfId="0" applyFont="1" applyAlignment="1">
      <alignment vertical="center"/>
    </xf>
    <xf numFmtId="0" fontId="4" fillId="0" borderId="0" xfId="0" applyFont="1" applyAlignment="1">
      <alignment horizontal="left" vertical="center" wrapText="1"/>
    </xf>
    <xf numFmtId="0" fontId="21" fillId="0" borderId="0" xfId="1" applyFont="1">
      <alignment vertical="center"/>
    </xf>
    <xf numFmtId="0" fontId="5" fillId="0" borderId="0" xfId="0" applyFont="1" applyAlignment="1">
      <alignment vertical="center"/>
    </xf>
    <xf numFmtId="0" fontId="5" fillId="2" borderId="32" xfId="0" applyFont="1" applyFill="1" applyBorder="1" applyAlignment="1">
      <alignment horizontal="center" vertical="center"/>
    </xf>
    <xf numFmtId="0" fontId="6" fillId="0" borderId="0" xfId="0" applyFont="1" applyAlignment="1">
      <alignment vertical="center"/>
    </xf>
    <xf numFmtId="0" fontId="3" fillId="4" borderId="40" xfId="0" applyFont="1" applyFill="1" applyBorder="1" applyAlignment="1">
      <alignment vertical="center"/>
    </xf>
    <xf numFmtId="0" fontId="3" fillId="0" borderId="11" xfId="0" applyFont="1" applyBorder="1" applyAlignment="1">
      <alignment horizontal="center" vertical="center"/>
    </xf>
    <xf numFmtId="0" fontId="3" fillId="0" borderId="0" xfId="0" applyFont="1" applyAlignment="1">
      <alignment horizontal="center" vertical="center"/>
    </xf>
    <xf numFmtId="0" fontId="7" fillId="0" borderId="0" xfId="0" applyFont="1" applyAlignment="1">
      <alignment vertical="center"/>
    </xf>
    <xf numFmtId="0" fontId="5" fillId="0" borderId="17" xfId="0" applyFont="1" applyBorder="1" applyAlignment="1">
      <alignment horizontal="center" vertical="center"/>
    </xf>
    <xf numFmtId="0" fontId="5" fillId="0" borderId="15" xfId="0" applyFont="1" applyBorder="1" applyAlignment="1">
      <alignment horizontal="center" vertical="center"/>
    </xf>
    <xf numFmtId="0" fontId="3" fillId="0" borderId="36" xfId="0" applyFont="1" applyBorder="1" applyAlignment="1">
      <alignment horizontal="center" vertical="center"/>
    </xf>
    <xf numFmtId="0" fontId="9" fillId="0" borderId="31" xfId="0" applyFont="1" applyBorder="1" applyAlignment="1">
      <alignment horizontal="left" vertical="center"/>
    </xf>
    <xf numFmtId="0" fontId="5" fillId="0" borderId="31" xfId="0" applyFont="1" applyBorder="1" applyAlignment="1">
      <alignment horizontal="center" vertical="center"/>
    </xf>
    <xf numFmtId="0" fontId="3" fillId="0" borderId="31" xfId="0" applyFont="1" applyBorder="1" applyAlignment="1">
      <alignment horizontal="center" vertical="center"/>
    </xf>
    <xf numFmtId="0" fontId="3" fillId="0" borderId="0" xfId="0" applyFont="1" applyAlignment="1">
      <alignment horizontal="left"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5" fillId="0" borderId="20" xfId="0" applyFont="1" applyBorder="1" applyAlignment="1">
      <alignment horizontal="center" vertical="center"/>
    </xf>
    <xf numFmtId="0" fontId="10" fillId="0" borderId="20"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34" xfId="0" applyFont="1" applyBorder="1" applyAlignment="1">
      <alignment horizontal="center" vertical="center" shrinkToFit="1"/>
    </xf>
    <xf numFmtId="0" fontId="10" fillId="0" borderId="22" xfId="0" applyFont="1" applyBorder="1" applyAlignment="1">
      <alignment horizontal="center" vertical="center" shrinkToFit="1"/>
    </xf>
    <xf numFmtId="0" fontId="3" fillId="0" borderId="10" xfId="0" applyFont="1" applyBorder="1" applyAlignment="1">
      <alignment horizontal="center" vertical="center"/>
    </xf>
    <xf numFmtId="177" fontId="3" fillId="0" borderId="10" xfId="0" applyNumberFormat="1" applyFont="1" applyBorder="1" applyAlignment="1">
      <alignment horizontal="center" vertical="center"/>
    </xf>
    <xf numFmtId="177" fontId="3" fillId="0" borderId="11" xfId="0" applyNumberFormat="1" applyFont="1" applyBorder="1" applyAlignment="1">
      <alignment horizontal="center" vertical="center"/>
    </xf>
    <xf numFmtId="177" fontId="3" fillId="0" borderId="13" xfId="0" applyNumberFormat="1" applyFont="1" applyBorder="1" applyAlignment="1">
      <alignment horizontal="center" vertical="center"/>
    </xf>
    <xf numFmtId="0" fontId="3" fillId="0" borderId="1" xfId="0" applyFont="1" applyBorder="1" applyAlignment="1">
      <alignment horizontal="center" vertical="center"/>
    </xf>
    <xf numFmtId="177" fontId="3" fillId="0" borderId="1" xfId="0" applyNumberFormat="1" applyFont="1" applyBorder="1" applyAlignment="1">
      <alignment horizontal="center" vertical="center"/>
    </xf>
    <xf numFmtId="177" fontId="3" fillId="0" borderId="6" xfId="0" applyNumberFormat="1" applyFont="1" applyBorder="1" applyAlignment="1">
      <alignment horizontal="center" vertical="center"/>
    </xf>
    <xf numFmtId="177" fontId="3" fillId="0" borderId="14" xfId="0" applyNumberFormat="1" applyFont="1" applyBorder="1" applyAlignment="1">
      <alignment horizontal="center" vertical="center"/>
    </xf>
    <xf numFmtId="0" fontId="3" fillId="0" borderId="15" xfId="0" applyFont="1" applyBorder="1" applyAlignment="1">
      <alignment horizontal="center" vertical="center"/>
    </xf>
    <xf numFmtId="177" fontId="3" fillId="0" borderId="15" xfId="0" applyNumberFormat="1" applyFont="1" applyBorder="1" applyAlignment="1">
      <alignment horizontal="center" vertical="center"/>
    </xf>
    <xf numFmtId="177" fontId="3" fillId="0" borderId="16" xfId="0" applyNumberFormat="1" applyFont="1" applyBorder="1" applyAlignment="1">
      <alignment horizontal="center" vertical="center"/>
    </xf>
    <xf numFmtId="0" fontId="5" fillId="0" borderId="24" xfId="0" applyFont="1" applyBorder="1" applyAlignment="1">
      <alignment horizontal="center" vertical="center"/>
    </xf>
    <xf numFmtId="0" fontId="3" fillId="0" borderId="25" xfId="0" applyFont="1" applyBorder="1" applyAlignment="1">
      <alignment horizontal="center" vertical="center"/>
    </xf>
    <xf numFmtId="0" fontId="5" fillId="0" borderId="26" xfId="0" applyFont="1" applyBorder="1" applyAlignment="1">
      <alignment horizontal="center" vertical="center"/>
    </xf>
    <xf numFmtId="176" fontId="3" fillId="0" borderId="25" xfId="0" applyNumberFormat="1" applyFont="1" applyBorder="1" applyAlignment="1">
      <alignment horizontal="center" vertical="center"/>
    </xf>
    <xf numFmtId="176" fontId="3" fillId="0" borderId="26" xfId="0" applyNumberFormat="1" applyFont="1" applyBorder="1" applyAlignment="1">
      <alignment horizontal="center" vertical="center"/>
    </xf>
    <xf numFmtId="177" fontId="3" fillId="0" borderId="26" xfId="0" applyNumberFormat="1" applyFont="1" applyBorder="1" applyAlignment="1">
      <alignment horizontal="center" vertical="center"/>
    </xf>
    <xf numFmtId="0" fontId="3" fillId="0" borderId="26" xfId="0" applyFont="1" applyBorder="1" applyAlignment="1">
      <alignment horizontal="center" vertical="center"/>
    </xf>
    <xf numFmtId="0" fontId="3" fillId="0" borderId="30" xfId="0" applyFont="1" applyBorder="1" applyAlignment="1">
      <alignment horizontal="center" vertical="center"/>
    </xf>
    <xf numFmtId="177" fontId="3" fillId="0" borderId="29" xfId="0" applyNumberFormat="1" applyFont="1" applyBorder="1" applyAlignment="1">
      <alignment horizontal="center" vertical="center"/>
    </xf>
    <xf numFmtId="0" fontId="3" fillId="0" borderId="1" xfId="0" applyFont="1" applyBorder="1" applyAlignment="1">
      <alignment vertical="center"/>
    </xf>
    <xf numFmtId="0" fontId="12" fillId="0" borderId="0" xfId="0" applyFont="1" applyAlignment="1">
      <alignment vertical="center"/>
    </xf>
    <xf numFmtId="0" fontId="3" fillId="0" borderId="6" xfId="0" applyFont="1" applyBorder="1" applyAlignment="1">
      <alignment horizontal="right" vertical="center"/>
    </xf>
    <xf numFmtId="0" fontId="3" fillId="0" borderId="7" xfId="0" applyFont="1" applyBorder="1" applyAlignment="1">
      <alignment horizontal="left" vertical="center"/>
    </xf>
    <xf numFmtId="0" fontId="3" fillId="0" borderId="2" xfId="0" applyFont="1" applyBorder="1" applyAlignment="1">
      <alignment horizontal="left" vertical="center"/>
    </xf>
    <xf numFmtId="0" fontId="13" fillId="0" borderId="8" xfId="0" applyFont="1" applyBorder="1" applyAlignment="1">
      <alignment horizontal="left" vertical="center"/>
    </xf>
    <xf numFmtId="0" fontId="3" fillId="0" borderId="4" xfId="0" applyFont="1" applyBorder="1" applyAlignment="1">
      <alignment vertical="center"/>
    </xf>
    <xf numFmtId="0" fontId="11" fillId="0" borderId="0" xfId="0" applyFont="1" applyAlignment="1">
      <alignment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3" fillId="0" borderId="0" xfId="0" applyFont="1" applyAlignment="1">
      <alignment horizontal="center" vertical="center" shrinkToFit="1"/>
    </xf>
    <xf numFmtId="0" fontId="3" fillId="0" borderId="0" xfId="0" applyFont="1" applyAlignment="1" applyProtection="1">
      <alignment vertical="center"/>
      <protection locked="0"/>
    </xf>
    <xf numFmtId="177" fontId="3" fillId="4" borderId="41" xfId="0" applyNumberFormat="1" applyFont="1" applyFill="1" applyBorder="1" applyAlignment="1" applyProtection="1">
      <alignment horizontal="center" vertical="center"/>
      <protection locked="0"/>
    </xf>
    <xf numFmtId="177" fontId="3" fillId="4" borderId="42" xfId="0" applyNumberFormat="1" applyFont="1" applyFill="1" applyBorder="1" applyAlignment="1" applyProtection="1">
      <alignment horizontal="center" vertical="center"/>
      <protection locked="0"/>
    </xf>
    <xf numFmtId="0" fontId="11" fillId="0" borderId="0" xfId="0" applyFont="1"/>
    <xf numFmtId="0" fontId="11" fillId="0" borderId="40"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xf numFmtId="0" fontId="11" fillId="0" borderId="39" xfId="0" applyFont="1" applyBorder="1"/>
    <xf numFmtId="178" fontId="11" fillId="0" borderId="40" xfId="0" applyNumberFormat="1" applyFont="1" applyBorder="1"/>
    <xf numFmtId="0" fontId="11" fillId="4" borderId="40" xfId="0" applyFont="1" applyFill="1" applyBorder="1"/>
    <xf numFmtId="0" fontId="23" fillId="4" borderId="40" xfId="0" applyFont="1" applyFill="1" applyBorder="1"/>
    <xf numFmtId="178" fontId="23" fillId="4" borderId="40" xfId="0" applyNumberFormat="1" applyFont="1" applyFill="1" applyBorder="1"/>
    <xf numFmtId="178" fontId="23" fillId="4" borderId="46" xfId="0" applyNumberFormat="1" applyFont="1" applyFill="1" applyBorder="1"/>
    <xf numFmtId="0" fontId="23" fillId="4" borderId="46" xfId="0" applyFont="1" applyFill="1" applyBorder="1"/>
    <xf numFmtId="0" fontId="24" fillId="0" borderId="40" xfId="0" applyFont="1" applyBorder="1"/>
    <xf numFmtId="0" fontId="3" fillId="4" borderId="4" xfId="0" applyFont="1" applyFill="1" applyBorder="1" applyAlignment="1" applyProtection="1">
      <alignment horizontal="center" vertical="center"/>
      <protection locked="0"/>
    </xf>
    <xf numFmtId="176" fontId="3" fillId="4" borderId="4" xfId="0" applyNumberFormat="1" applyFont="1" applyFill="1" applyBorder="1" applyAlignment="1" applyProtection="1">
      <alignment horizontal="center" vertical="center"/>
      <protection locked="0"/>
    </xf>
    <xf numFmtId="177" fontId="3" fillId="4" borderId="1" xfId="0" applyNumberFormat="1" applyFont="1" applyFill="1" applyBorder="1" applyAlignment="1" applyProtection="1">
      <alignment horizontal="center" vertical="center"/>
      <protection locked="0"/>
    </xf>
    <xf numFmtId="177" fontId="3" fillId="0" borderId="48" xfId="0" applyNumberFormat="1" applyFont="1" applyBorder="1" applyAlignment="1">
      <alignment horizontal="center" vertical="center"/>
    </xf>
    <xf numFmtId="177" fontId="3" fillId="0" borderId="49" xfId="0" applyNumberFormat="1" applyFont="1" applyBorder="1" applyAlignment="1">
      <alignment horizontal="center" vertical="center"/>
    </xf>
    <xf numFmtId="177" fontId="3" fillId="4" borderId="15" xfId="0" applyNumberFormat="1" applyFont="1" applyFill="1" applyBorder="1" applyAlignment="1" applyProtection="1">
      <alignment horizontal="center" vertical="center"/>
      <protection locked="0"/>
    </xf>
    <xf numFmtId="177" fontId="3" fillId="0" borderId="50" xfId="0" applyNumberFormat="1" applyFont="1" applyBorder="1" applyAlignment="1">
      <alignment horizontal="center" vertical="center"/>
    </xf>
    <xf numFmtId="177" fontId="3" fillId="4" borderId="51" xfId="0" applyNumberFormat="1" applyFont="1" applyFill="1" applyBorder="1" applyAlignment="1" applyProtection="1">
      <alignment horizontal="center" vertical="center"/>
      <protection locked="0"/>
    </xf>
    <xf numFmtId="177" fontId="3" fillId="0" borderId="52" xfId="0" applyNumberFormat="1" applyFont="1" applyBorder="1" applyAlignment="1">
      <alignment horizontal="center" vertical="center"/>
    </xf>
    <xf numFmtId="177" fontId="3" fillId="0" borderId="53" xfId="0" applyNumberFormat="1" applyFont="1" applyBorder="1" applyAlignment="1">
      <alignment horizontal="center" vertical="center"/>
    </xf>
    <xf numFmtId="177" fontId="3" fillId="0" borderId="54" xfId="0" applyNumberFormat="1" applyFont="1" applyBorder="1" applyAlignment="1">
      <alignment horizontal="center" vertical="center"/>
    </xf>
    <xf numFmtId="177" fontId="3" fillId="0" borderId="25" xfId="0" applyNumberFormat="1" applyFont="1" applyBorder="1" applyAlignment="1">
      <alignment horizontal="center" vertical="center"/>
    </xf>
    <xf numFmtId="177" fontId="3" fillId="0" borderId="55" xfId="0" applyNumberFormat="1" applyFont="1" applyBorder="1" applyAlignment="1">
      <alignment horizontal="center" vertical="center"/>
    </xf>
    <xf numFmtId="177" fontId="3" fillId="4" borderId="56" xfId="0" applyNumberFormat="1" applyFont="1" applyFill="1" applyBorder="1" applyAlignment="1" applyProtection="1">
      <alignment horizontal="center" vertical="center"/>
      <protection locked="0"/>
    </xf>
    <xf numFmtId="0" fontId="30" fillId="0" borderId="0" xfId="0" applyFont="1" applyAlignment="1">
      <alignment vertical="center"/>
    </xf>
    <xf numFmtId="0" fontId="43" fillId="0" borderId="0" xfId="0" applyFont="1" applyAlignment="1">
      <alignment vertical="center"/>
    </xf>
    <xf numFmtId="0" fontId="45" fillId="0" borderId="0" xfId="0" applyFont="1" applyAlignment="1">
      <alignment vertical="center"/>
    </xf>
    <xf numFmtId="0" fontId="32" fillId="0" borderId="0" xfId="1" applyFont="1">
      <alignment vertical="center"/>
    </xf>
    <xf numFmtId="14" fontId="43" fillId="0" borderId="0" xfId="0" applyNumberFormat="1" applyFont="1" applyAlignment="1">
      <alignment vertical="center"/>
    </xf>
    <xf numFmtId="0" fontId="46" fillId="0" borderId="0" xfId="0" applyFont="1" applyAlignment="1">
      <alignment vertical="center"/>
    </xf>
    <xf numFmtId="0" fontId="46" fillId="0" borderId="0" xfId="0" applyFont="1" applyAlignment="1">
      <alignment horizontal="right" vertical="center" wrapText="1"/>
    </xf>
    <xf numFmtId="0" fontId="47" fillId="0" borderId="0" xfId="0" applyFont="1" applyAlignment="1">
      <alignment horizontal="right" vertical="center"/>
    </xf>
    <xf numFmtId="0" fontId="2" fillId="0" borderId="0" xfId="0" applyFont="1" applyAlignment="1">
      <alignment vertical="center" wrapText="1"/>
    </xf>
    <xf numFmtId="0" fontId="49" fillId="0" borderId="0" xfId="0" applyFont="1" applyAlignment="1">
      <alignment vertical="center"/>
    </xf>
    <xf numFmtId="0" fontId="50" fillId="0" borderId="0" xfId="0" applyFont="1" applyAlignment="1">
      <alignment vertical="center"/>
    </xf>
    <xf numFmtId="0" fontId="43" fillId="15" borderId="74" xfId="0" applyFont="1" applyFill="1" applyBorder="1" applyAlignment="1">
      <alignment horizontal="center" vertical="center"/>
    </xf>
    <xf numFmtId="0" fontId="43" fillId="15" borderId="75" xfId="0" applyFont="1" applyFill="1" applyBorder="1" applyAlignment="1">
      <alignment horizontal="center" vertical="center"/>
    </xf>
    <xf numFmtId="0" fontId="43" fillId="15" borderId="76" xfId="0" applyFont="1" applyFill="1" applyBorder="1" applyAlignment="1">
      <alignment horizontal="center" vertical="center"/>
    </xf>
    <xf numFmtId="0" fontId="43" fillId="15" borderId="61" xfId="0" applyFont="1" applyFill="1" applyBorder="1" applyAlignment="1">
      <alignment horizontal="center" vertical="center"/>
    </xf>
    <xf numFmtId="0" fontId="43" fillId="16" borderId="57" xfId="0" applyFont="1" applyFill="1" applyBorder="1" applyAlignment="1" applyProtection="1">
      <alignment vertical="center"/>
      <protection locked="0"/>
    </xf>
    <xf numFmtId="0" fontId="43" fillId="0" borderId="60" xfId="0" applyFont="1" applyBorder="1" applyAlignment="1">
      <alignment vertical="center"/>
    </xf>
    <xf numFmtId="0" fontId="43" fillId="15" borderId="59" xfId="0" applyFont="1" applyFill="1" applyBorder="1" applyAlignment="1">
      <alignment horizontal="center" vertical="center"/>
    </xf>
    <xf numFmtId="0" fontId="43" fillId="0" borderId="14" xfId="0" applyFont="1" applyBorder="1" applyAlignment="1">
      <alignment vertical="center"/>
    </xf>
    <xf numFmtId="178" fontId="43" fillId="15" borderId="59" xfId="0" applyNumberFormat="1" applyFont="1" applyFill="1" applyBorder="1" applyAlignment="1">
      <alignment horizontal="center" vertical="center"/>
    </xf>
    <xf numFmtId="0" fontId="43" fillId="16" borderId="1" xfId="0" applyFont="1" applyFill="1" applyBorder="1" applyAlignment="1">
      <alignment vertical="center"/>
    </xf>
    <xf numFmtId="178" fontId="43" fillId="15" borderId="78" xfId="0" applyNumberFormat="1" applyFont="1" applyFill="1" applyBorder="1" applyAlignment="1">
      <alignment horizontal="center" vertical="center"/>
    </xf>
    <xf numFmtId="0" fontId="43" fillId="16" borderId="79" xfId="0" applyFont="1" applyFill="1" applyBorder="1" applyAlignment="1" applyProtection="1">
      <alignment vertical="center"/>
      <protection locked="0"/>
    </xf>
    <xf numFmtId="0" fontId="43" fillId="0" borderId="80" xfId="0" applyFont="1" applyBorder="1" applyAlignment="1">
      <alignment vertical="center"/>
    </xf>
    <xf numFmtId="0" fontId="43" fillId="15" borderId="24" xfId="0" applyFont="1" applyFill="1" applyBorder="1" applyAlignment="1">
      <alignment horizontal="center" vertical="center"/>
    </xf>
    <xf numFmtId="0" fontId="43" fillId="0" borderId="25" xfId="0" applyFont="1" applyBorder="1" applyAlignment="1">
      <alignment vertical="center"/>
    </xf>
    <xf numFmtId="0" fontId="43" fillId="0" borderId="55" xfId="0" applyFont="1" applyBorder="1" applyAlignment="1">
      <alignment vertical="center"/>
    </xf>
    <xf numFmtId="9" fontId="33" fillId="0" borderId="0" xfId="2" applyFont="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28" fillId="0" borderId="0" xfId="0" applyFont="1" applyAlignment="1">
      <alignment vertical="center"/>
    </xf>
    <xf numFmtId="0" fontId="29" fillId="0" borderId="0" xfId="0" applyFont="1" applyAlignment="1">
      <alignment horizontal="right" vertical="center" readingOrder="1"/>
    </xf>
    <xf numFmtId="0" fontId="31" fillId="0" borderId="0" xfId="0" applyFont="1" applyAlignment="1">
      <alignment vertical="center"/>
    </xf>
    <xf numFmtId="0" fontId="32" fillId="0" borderId="0" xfId="0" applyFont="1" applyAlignment="1">
      <alignment vertical="center"/>
    </xf>
    <xf numFmtId="0" fontId="33" fillId="0" borderId="0" xfId="0" applyFont="1" applyAlignment="1">
      <alignment horizontal="right" vertical="center"/>
    </xf>
    <xf numFmtId="0" fontId="33" fillId="0" borderId="0" xfId="0" applyFont="1" applyAlignment="1">
      <alignment vertical="center"/>
    </xf>
    <xf numFmtId="0" fontId="34" fillId="0" borderId="0" xfId="0" applyFont="1" applyAlignment="1">
      <alignment vertical="center"/>
    </xf>
    <xf numFmtId="0" fontId="33" fillId="0" borderId="0" xfId="0" applyFont="1" applyAlignment="1">
      <alignment horizontal="center" vertical="center"/>
    </xf>
    <xf numFmtId="0" fontId="33" fillId="6" borderId="21" xfId="0" applyFont="1" applyFill="1" applyBorder="1" applyAlignment="1">
      <alignment horizontal="center" vertical="center"/>
    </xf>
    <xf numFmtId="0" fontId="33" fillId="0" borderId="35" xfId="0" applyFont="1" applyBorder="1" applyAlignment="1">
      <alignment horizontal="center" vertical="center"/>
    </xf>
    <xf numFmtId="0" fontId="33" fillId="0" borderId="13" xfId="0" applyFont="1" applyBorder="1" applyAlignment="1">
      <alignment horizontal="center" vertical="center"/>
    </xf>
    <xf numFmtId="0" fontId="0" fillId="0" borderId="0" xfId="0" applyAlignment="1">
      <alignment vertical="center"/>
    </xf>
    <xf numFmtId="0" fontId="33" fillId="6" borderId="15" xfId="0" applyFont="1" applyFill="1" applyBorder="1" applyAlignment="1">
      <alignment horizontal="center" vertical="center"/>
    </xf>
    <xf numFmtId="0" fontId="36" fillId="6" borderId="25" xfId="0" applyFont="1" applyFill="1" applyBorder="1" applyAlignment="1">
      <alignment horizontal="center" vertical="center" wrapText="1"/>
    </xf>
    <xf numFmtId="0" fontId="33" fillId="6" borderId="58" xfId="0" applyFont="1" applyFill="1" applyBorder="1" applyAlignment="1">
      <alignment horizontal="center" vertical="center"/>
    </xf>
    <xf numFmtId="0" fontId="33" fillId="0" borderId="33" xfId="0" applyFont="1" applyBorder="1" applyAlignment="1">
      <alignment horizontal="center" vertical="center"/>
    </xf>
    <xf numFmtId="0" fontId="33" fillId="0" borderId="58" xfId="0" applyFont="1" applyBorder="1" applyAlignment="1">
      <alignment horizontal="center" vertical="center"/>
    </xf>
    <xf numFmtId="0" fontId="37" fillId="0" borderId="0" xfId="0" applyFont="1" applyAlignment="1">
      <alignment horizontal="left" vertical="center"/>
    </xf>
    <xf numFmtId="2" fontId="38" fillId="7" borderId="10" xfId="0" applyNumberFormat="1" applyFont="1" applyFill="1" applyBorder="1" applyAlignment="1">
      <alignment horizontal="center" vertical="center"/>
    </xf>
    <xf numFmtId="0" fontId="33" fillId="8" borderId="10" xfId="0" applyFont="1" applyFill="1" applyBorder="1" applyAlignment="1">
      <alignment horizontal="center" vertical="center"/>
    </xf>
    <xf numFmtId="1" fontId="33" fillId="7" borderId="10" xfId="0" applyNumberFormat="1" applyFont="1" applyFill="1" applyBorder="1" applyAlignment="1">
      <alignment horizontal="center" vertical="center"/>
    </xf>
    <xf numFmtId="180" fontId="33" fillId="7" borderId="10" xfId="0" applyNumberFormat="1" applyFont="1" applyFill="1" applyBorder="1" applyAlignment="1">
      <alignment vertical="center"/>
    </xf>
    <xf numFmtId="179" fontId="33" fillId="7" borderId="10" xfId="0" applyNumberFormat="1" applyFont="1" applyFill="1" applyBorder="1" applyAlignment="1">
      <alignment horizontal="center" vertical="center"/>
    </xf>
    <xf numFmtId="176" fontId="33" fillId="7" borderId="10" xfId="0" applyNumberFormat="1" applyFont="1" applyFill="1" applyBorder="1" applyAlignment="1">
      <alignment vertical="center"/>
    </xf>
    <xf numFmtId="176" fontId="33" fillId="7" borderId="13" xfId="0" applyNumberFormat="1" applyFont="1" applyFill="1" applyBorder="1" applyAlignment="1">
      <alignment vertical="center"/>
    </xf>
    <xf numFmtId="0" fontId="39" fillId="0" borderId="0" xfId="0" applyFont="1" applyAlignment="1">
      <alignment horizontal="left" vertical="center"/>
    </xf>
    <xf numFmtId="2" fontId="38" fillId="9" borderId="8" xfId="0" applyNumberFormat="1" applyFont="1" applyFill="1" applyBorder="1" applyAlignment="1">
      <alignment horizontal="center" vertical="center"/>
    </xf>
    <xf numFmtId="0" fontId="33" fillId="8" borderId="1" xfId="0" applyFont="1" applyFill="1" applyBorder="1" applyAlignment="1">
      <alignment horizontal="center" vertical="center"/>
    </xf>
    <xf numFmtId="1" fontId="33" fillId="9" borderId="8" xfId="0" applyNumberFormat="1" applyFont="1" applyFill="1" applyBorder="1" applyAlignment="1">
      <alignment horizontal="center" vertical="center"/>
    </xf>
    <xf numFmtId="180" fontId="33" fillId="9" borderId="1" xfId="0" applyNumberFormat="1" applyFont="1" applyFill="1" applyBorder="1" applyAlignment="1">
      <alignment vertical="center"/>
    </xf>
    <xf numFmtId="179" fontId="33" fillId="9" borderId="1" xfId="0" applyNumberFormat="1" applyFont="1" applyFill="1" applyBorder="1" applyAlignment="1">
      <alignment horizontal="center" vertical="center"/>
    </xf>
    <xf numFmtId="176" fontId="33" fillId="9" borderId="1" xfId="0" applyNumberFormat="1" applyFont="1" applyFill="1" applyBorder="1" applyAlignment="1">
      <alignment vertical="center"/>
    </xf>
    <xf numFmtId="176" fontId="33" fillId="9" borderId="14" xfId="0" applyNumberFormat="1" applyFont="1" applyFill="1" applyBorder="1" applyAlignment="1">
      <alignment vertical="center"/>
    </xf>
    <xf numFmtId="0" fontId="33" fillId="0" borderId="59" xfId="0" applyFont="1" applyBorder="1" applyAlignment="1">
      <alignment horizontal="center" vertical="center"/>
    </xf>
    <xf numFmtId="0" fontId="33" fillId="0" borderId="14" xfId="0" applyFont="1" applyBorder="1" applyAlignment="1">
      <alignment horizontal="center" vertical="center"/>
    </xf>
    <xf numFmtId="0" fontId="33" fillId="6" borderId="4" xfId="0" applyFont="1" applyFill="1" applyBorder="1" applyAlignment="1">
      <alignment horizontal="center" vertical="center"/>
    </xf>
    <xf numFmtId="2" fontId="38" fillId="7" borderId="1" xfId="0" applyNumberFormat="1" applyFont="1" applyFill="1" applyBorder="1" applyAlignment="1">
      <alignment horizontal="center" vertical="center"/>
    </xf>
    <xf numFmtId="1" fontId="33" fillId="7" borderId="1" xfId="0" applyNumberFormat="1" applyFont="1" applyFill="1" applyBorder="1" applyAlignment="1">
      <alignment horizontal="center" vertical="center"/>
    </xf>
    <xf numFmtId="180" fontId="33" fillId="7" borderId="1" xfId="0" applyNumberFormat="1" applyFont="1" applyFill="1" applyBorder="1" applyAlignment="1">
      <alignment vertical="center"/>
    </xf>
    <xf numFmtId="179" fontId="33" fillId="7" borderId="1" xfId="0" applyNumberFormat="1" applyFont="1" applyFill="1" applyBorder="1" applyAlignment="1">
      <alignment horizontal="center" vertical="center"/>
    </xf>
    <xf numFmtId="176" fontId="33" fillId="7" borderId="1" xfId="0" applyNumberFormat="1" applyFont="1" applyFill="1" applyBorder="1" applyAlignment="1">
      <alignment vertical="center"/>
    </xf>
    <xf numFmtId="176" fontId="33" fillId="7" borderId="14" xfId="0" applyNumberFormat="1" applyFont="1" applyFill="1" applyBorder="1" applyAlignment="1">
      <alignment vertical="center"/>
    </xf>
    <xf numFmtId="1" fontId="39" fillId="9" borderId="8" xfId="0" applyNumberFormat="1" applyFont="1" applyFill="1" applyBorder="1" applyAlignment="1">
      <alignment horizontal="center" vertical="center"/>
    </xf>
    <xf numFmtId="179" fontId="39" fillId="9" borderId="1" xfId="0" applyNumberFormat="1" applyFont="1" applyFill="1" applyBorder="1" applyAlignment="1">
      <alignment horizontal="center" vertical="center"/>
    </xf>
    <xf numFmtId="176" fontId="39" fillId="9" borderId="14" xfId="0" applyNumberFormat="1" applyFont="1" applyFill="1" applyBorder="1" applyAlignment="1">
      <alignment vertical="center"/>
    </xf>
    <xf numFmtId="0" fontId="33" fillId="6" borderId="52" xfId="0" applyFont="1" applyFill="1" applyBorder="1" applyAlignment="1">
      <alignment horizontal="center" vertical="center"/>
    </xf>
    <xf numFmtId="2" fontId="38" fillId="7" borderId="57" xfId="0" applyNumberFormat="1" applyFont="1" applyFill="1" applyBorder="1" applyAlignment="1">
      <alignment horizontal="center" vertical="center"/>
    </xf>
    <xf numFmtId="0" fontId="33" fillId="8" borderId="57" xfId="0" applyFont="1" applyFill="1" applyBorder="1" applyAlignment="1">
      <alignment horizontal="center" vertical="center"/>
    </xf>
    <xf numFmtId="1" fontId="33" fillId="7" borderId="57" xfId="0" applyNumberFormat="1" applyFont="1" applyFill="1" applyBorder="1" applyAlignment="1">
      <alignment horizontal="center" vertical="center"/>
    </xf>
    <xf numFmtId="180" fontId="33" fillId="7" borderId="57" xfId="0" applyNumberFormat="1" applyFont="1" applyFill="1" applyBorder="1" applyAlignment="1">
      <alignment vertical="center"/>
    </xf>
    <xf numFmtId="179" fontId="33" fillId="7" borderId="57" xfId="0" applyNumberFormat="1" applyFont="1" applyFill="1" applyBorder="1" applyAlignment="1">
      <alignment horizontal="center" vertical="center"/>
    </xf>
    <xf numFmtId="176" fontId="33" fillId="7" borderId="57" xfId="0" applyNumberFormat="1" applyFont="1" applyFill="1" applyBorder="1" applyAlignment="1">
      <alignment vertical="center"/>
    </xf>
    <xf numFmtId="176" fontId="33" fillId="7" borderId="60" xfId="0" applyNumberFormat="1" applyFont="1" applyFill="1" applyBorder="1" applyAlignment="1">
      <alignment vertical="center"/>
    </xf>
    <xf numFmtId="0" fontId="33" fillId="0" borderId="61" xfId="0" applyFont="1" applyBorder="1" applyAlignment="1">
      <alignment horizontal="center" vertical="center"/>
    </xf>
    <xf numFmtId="0" fontId="33" fillId="0" borderId="60" xfId="0" applyFont="1" applyBorder="1" applyAlignment="1">
      <alignment horizontal="center" vertical="center"/>
    </xf>
    <xf numFmtId="1" fontId="33" fillId="10" borderId="8" xfId="0" applyNumberFormat="1" applyFont="1" applyFill="1" applyBorder="1" applyAlignment="1">
      <alignment horizontal="center" vertical="center"/>
    </xf>
    <xf numFmtId="179" fontId="33" fillId="10" borderId="1" xfId="0" applyNumberFormat="1" applyFont="1" applyFill="1" applyBorder="1" applyAlignment="1">
      <alignment horizontal="center" vertical="center"/>
    </xf>
    <xf numFmtId="176" fontId="33" fillId="10" borderId="14" xfId="0" applyNumberFormat="1" applyFont="1" applyFill="1" applyBorder="1" applyAlignment="1">
      <alignment vertical="center"/>
    </xf>
    <xf numFmtId="0" fontId="39" fillId="0" borderId="0" xfId="0" applyFont="1" applyAlignment="1">
      <alignment horizontal="center" vertical="center"/>
    </xf>
    <xf numFmtId="1" fontId="39" fillId="7" borderId="1" xfId="0" applyNumberFormat="1" applyFont="1" applyFill="1" applyBorder="1" applyAlignment="1">
      <alignment horizontal="center" vertical="center"/>
    </xf>
    <xf numFmtId="179" fontId="39" fillId="7" borderId="1" xfId="0" applyNumberFormat="1" applyFont="1" applyFill="1" applyBorder="1" applyAlignment="1">
      <alignment horizontal="center" vertical="center"/>
    </xf>
    <xf numFmtId="176" fontId="39" fillId="7" borderId="14" xfId="0" applyNumberFormat="1" applyFont="1" applyFill="1" applyBorder="1" applyAlignment="1">
      <alignment vertical="center"/>
    </xf>
    <xf numFmtId="0" fontId="33" fillId="4" borderId="15" xfId="0" applyFont="1" applyFill="1" applyBorder="1" applyAlignment="1">
      <alignment horizontal="center" vertical="center"/>
    </xf>
    <xf numFmtId="1" fontId="39" fillId="9" borderId="17" xfId="0" applyNumberFormat="1" applyFont="1" applyFill="1" applyBorder="1" applyAlignment="1">
      <alignment horizontal="center" vertical="center"/>
    </xf>
    <xf numFmtId="180" fontId="33" fillId="9" borderId="15" xfId="0" applyNumberFormat="1" applyFont="1" applyFill="1" applyBorder="1" applyAlignment="1">
      <alignment vertical="center"/>
    </xf>
    <xf numFmtId="179" fontId="39" fillId="9" borderId="15" xfId="0" applyNumberFormat="1" applyFont="1" applyFill="1" applyBorder="1" applyAlignment="1">
      <alignment horizontal="center" vertical="center"/>
    </xf>
    <xf numFmtId="176" fontId="33" fillId="9" borderId="15" xfId="0" applyNumberFormat="1" applyFont="1" applyFill="1" applyBorder="1" applyAlignment="1">
      <alignment vertical="center"/>
    </xf>
    <xf numFmtId="176" fontId="39" fillId="9" borderId="58" xfId="0" applyNumberFormat="1" applyFont="1" applyFill="1" applyBorder="1" applyAlignment="1">
      <alignment vertical="center"/>
    </xf>
    <xf numFmtId="2" fontId="38" fillId="9" borderId="17" xfId="0" applyNumberFormat="1" applyFont="1" applyFill="1" applyBorder="1" applyAlignment="1">
      <alignment horizontal="center" vertical="center"/>
    </xf>
    <xf numFmtId="2" fontId="38" fillId="6" borderId="10" xfId="0" applyNumberFormat="1" applyFont="1" applyFill="1" applyBorder="1" applyAlignment="1">
      <alignment horizontal="center" vertical="center"/>
    </xf>
    <xf numFmtId="1" fontId="33" fillId="6" borderId="10" xfId="0" applyNumberFormat="1" applyFont="1" applyFill="1" applyBorder="1" applyAlignment="1">
      <alignment horizontal="center" vertical="center"/>
    </xf>
    <xf numFmtId="180" fontId="33" fillId="6" borderId="10" xfId="0" applyNumberFormat="1" applyFont="1" applyFill="1" applyBorder="1" applyAlignment="1">
      <alignment vertical="center"/>
    </xf>
    <xf numFmtId="179" fontId="33" fillId="6" borderId="10" xfId="0" applyNumberFormat="1" applyFont="1" applyFill="1" applyBorder="1" applyAlignment="1">
      <alignment horizontal="center" vertical="center"/>
    </xf>
    <xf numFmtId="176" fontId="33" fillId="6" borderId="10" xfId="0" applyNumberFormat="1" applyFont="1" applyFill="1" applyBorder="1" applyAlignment="1">
      <alignment vertical="center"/>
    </xf>
    <xf numFmtId="176" fontId="33" fillId="6" borderId="13" xfId="0" applyNumberFormat="1" applyFont="1" applyFill="1" applyBorder="1" applyAlignment="1">
      <alignment vertical="center"/>
    </xf>
    <xf numFmtId="2" fontId="38" fillId="10" borderId="1" xfId="0" applyNumberFormat="1" applyFont="1" applyFill="1" applyBorder="1" applyAlignment="1">
      <alignment horizontal="center" vertical="center"/>
    </xf>
    <xf numFmtId="1" fontId="33" fillId="10" borderId="1" xfId="0" applyNumberFormat="1" applyFont="1" applyFill="1" applyBorder="1" applyAlignment="1">
      <alignment horizontal="center" vertical="center"/>
    </xf>
    <xf numFmtId="180" fontId="33" fillId="10" borderId="1" xfId="0" applyNumberFormat="1" applyFont="1" applyFill="1" applyBorder="1" applyAlignment="1">
      <alignment vertical="center"/>
    </xf>
    <xf numFmtId="176" fontId="33" fillId="10" borderId="1" xfId="0" applyNumberFormat="1" applyFont="1" applyFill="1" applyBorder="1" applyAlignment="1">
      <alignment vertical="center"/>
    </xf>
    <xf numFmtId="2" fontId="38" fillId="6" borderId="1" xfId="0" applyNumberFormat="1" applyFont="1" applyFill="1" applyBorder="1" applyAlignment="1">
      <alignment horizontal="center" vertical="center"/>
    </xf>
    <xf numFmtId="1" fontId="33" fillId="6" borderId="1" xfId="0" applyNumberFormat="1" applyFont="1" applyFill="1" applyBorder="1" applyAlignment="1">
      <alignment horizontal="center" vertical="center"/>
    </xf>
    <xf numFmtId="180" fontId="33" fillId="6" borderId="1" xfId="0" applyNumberFormat="1" applyFont="1" applyFill="1" applyBorder="1" applyAlignment="1">
      <alignment vertical="center"/>
    </xf>
    <xf numFmtId="179" fontId="33" fillId="6" borderId="1" xfId="0" applyNumberFormat="1" applyFont="1" applyFill="1" applyBorder="1" applyAlignment="1">
      <alignment horizontal="center" vertical="center"/>
    </xf>
    <xf numFmtId="176" fontId="33" fillId="6" borderId="1" xfId="0" applyNumberFormat="1" applyFont="1" applyFill="1" applyBorder="1" applyAlignment="1">
      <alignment vertical="center"/>
    </xf>
    <xf numFmtId="176" fontId="33" fillId="6" borderId="14" xfId="0" applyNumberFormat="1" applyFont="1" applyFill="1" applyBorder="1" applyAlignment="1">
      <alignment vertical="center"/>
    </xf>
    <xf numFmtId="2" fontId="38" fillId="10" borderId="8" xfId="0" applyNumberFormat="1" applyFont="1" applyFill="1" applyBorder="1" applyAlignment="1">
      <alignment horizontal="center" vertical="center"/>
    </xf>
    <xf numFmtId="2" fontId="38" fillId="10" borderId="17" xfId="0" applyNumberFormat="1" applyFont="1" applyFill="1" applyBorder="1" applyAlignment="1">
      <alignment horizontal="center" vertical="center"/>
    </xf>
    <xf numFmtId="1" fontId="33" fillId="10" borderId="17" xfId="0" applyNumberFormat="1" applyFont="1" applyFill="1" applyBorder="1" applyAlignment="1">
      <alignment horizontal="center" vertical="center"/>
    </xf>
    <xf numFmtId="180" fontId="33" fillId="10" borderId="15" xfId="0" applyNumberFormat="1" applyFont="1" applyFill="1" applyBorder="1" applyAlignment="1">
      <alignment vertical="center"/>
    </xf>
    <xf numFmtId="179" fontId="33" fillId="10" borderId="15" xfId="0" applyNumberFormat="1" applyFont="1" applyFill="1" applyBorder="1" applyAlignment="1">
      <alignment horizontal="center" vertical="center"/>
    </xf>
    <xf numFmtId="176" fontId="33" fillId="10" borderId="15" xfId="0" applyNumberFormat="1" applyFont="1" applyFill="1" applyBorder="1" applyAlignment="1">
      <alignment vertical="center"/>
    </xf>
    <xf numFmtId="176" fontId="33" fillId="10" borderId="58" xfId="0" applyNumberFormat="1" applyFont="1" applyFill="1" applyBorder="1" applyAlignment="1">
      <alignment vertical="center"/>
    </xf>
    <xf numFmtId="2" fontId="38" fillId="6" borderId="12" xfId="0" applyNumberFormat="1" applyFont="1" applyFill="1" applyBorder="1" applyAlignment="1">
      <alignment horizontal="center" vertical="center"/>
    </xf>
    <xf numFmtId="1" fontId="39" fillId="6" borderId="12" xfId="0" applyNumberFormat="1" applyFont="1" applyFill="1" applyBorder="1" applyAlignment="1">
      <alignment horizontal="center" vertical="center"/>
    </xf>
    <xf numFmtId="179" fontId="39" fillId="6" borderId="10" xfId="0" applyNumberFormat="1" applyFont="1" applyFill="1" applyBorder="1" applyAlignment="1">
      <alignment horizontal="center" vertical="center"/>
    </xf>
    <xf numFmtId="176" fontId="39" fillId="6" borderId="13" xfId="0" applyNumberFormat="1" applyFont="1" applyFill="1" applyBorder="1" applyAlignment="1">
      <alignment vertical="center"/>
    </xf>
    <xf numFmtId="2" fontId="38" fillId="6" borderId="8" xfId="0" applyNumberFormat="1" applyFont="1" applyFill="1" applyBorder="1" applyAlignment="1">
      <alignment horizontal="center" vertical="center"/>
    </xf>
    <xf numFmtId="1" fontId="39" fillId="6" borderId="8" xfId="0" applyNumberFormat="1" applyFont="1" applyFill="1" applyBorder="1" applyAlignment="1">
      <alignment horizontal="center" vertical="center"/>
    </xf>
    <xf numFmtId="179" fontId="39" fillId="6" borderId="1" xfId="0" applyNumberFormat="1" applyFont="1" applyFill="1" applyBorder="1" applyAlignment="1">
      <alignment horizontal="center" vertical="center"/>
    </xf>
    <xf numFmtId="176" fontId="39" fillId="6" borderId="14" xfId="0" applyNumberFormat="1" applyFont="1" applyFill="1" applyBorder="1" applyAlignment="1">
      <alignment vertical="center"/>
    </xf>
    <xf numFmtId="180" fontId="25" fillId="0" borderId="0" xfId="0" applyNumberFormat="1" applyFont="1" applyAlignment="1">
      <alignment vertical="center"/>
    </xf>
    <xf numFmtId="2" fontId="38" fillId="10" borderId="3" xfId="0" applyNumberFormat="1" applyFont="1" applyFill="1" applyBorder="1" applyAlignment="1">
      <alignment horizontal="center" vertical="center"/>
    </xf>
    <xf numFmtId="0" fontId="33" fillId="4" borderId="4" xfId="0" applyFont="1" applyFill="1" applyBorder="1" applyAlignment="1">
      <alignment horizontal="center" vertical="center"/>
    </xf>
    <xf numFmtId="1" fontId="33" fillId="10" borderId="3" xfId="0" applyNumberFormat="1" applyFont="1" applyFill="1" applyBorder="1" applyAlignment="1">
      <alignment horizontal="center" vertical="center"/>
    </xf>
    <xf numFmtId="180" fontId="33" fillId="10" borderId="4" xfId="0" applyNumberFormat="1" applyFont="1" applyFill="1" applyBorder="1" applyAlignment="1">
      <alignment vertical="center"/>
    </xf>
    <xf numFmtId="179" fontId="33" fillId="10" borderId="4" xfId="0" applyNumberFormat="1" applyFont="1" applyFill="1" applyBorder="1" applyAlignment="1">
      <alignment horizontal="center" vertical="center"/>
    </xf>
    <xf numFmtId="176" fontId="33" fillId="10" borderId="4" xfId="0" applyNumberFormat="1" applyFont="1" applyFill="1" applyBorder="1" applyAlignment="1">
      <alignment vertical="center"/>
    </xf>
    <xf numFmtId="176" fontId="33" fillId="10" borderId="50" xfId="0" applyNumberFormat="1" applyFont="1" applyFill="1" applyBorder="1" applyAlignment="1">
      <alignment vertical="center"/>
    </xf>
    <xf numFmtId="0" fontId="33" fillId="0" borderId="62" xfId="0" applyFont="1" applyBorder="1" applyAlignment="1">
      <alignment horizontal="center" vertical="center"/>
    </xf>
    <xf numFmtId="0" fontId="33" fillId="0" borderId="50" xfId="0" applyFont="1" applyBorder="1" applyAlignment="1">
      <alignment horizontal="center" vertical="center"/>
    </xf>
    <xf numFmtId="0" fontId="33" fillId="4" borderId="1" xfId="0" applyFont="1" applyFill="1" applyBorder="1" applyAlignment="1">
      <alignment horizontal="center" vertical="center"/>
    </xf>
    <xf numFmtId="2" fontId="38" fillId="6" borderId="57" xfId="0" applyNumberFormat="1" applyFont="1" applyFill="1" applyBorder="1" applyAlignment="1">
      <alignment horizontal="center" vertical="center"/>
    </xf>
    <xf numFmtId="1" fontId="33" fillId="6" borderId="57" xfId="0" applyNumberFormat="1" applyFont="1" applyFill="1" applyBorder="1" applyAlignment="1">
      <alignment horizontal="center" vertical="center"/>
    </xf>
    <xf numFmtId="180" fontId="33" fillId="6" borderId="57" xfId="0" applyNumberFormat="1" applyFont="1" applyFill="1" applyBorder="1" applyAlignment="1">
      <alignment vertical="center"/>
    </xf>
    <xf numFmtId="179" fontId="33" fillId="6" borderId="57" xfId="0" applyNumberFormat="1" applyFont="1" applyFill="1" applyBorder="1" applyAlignment="1">
      <alignment horizontal="center" vertical="center"/>
    </xf>
    <xf numFmtId="176" fontId="33" fillId="6" borderId="57" xfId="0" applyNumberFormat="1" applyFont="1" applyFill="1" applyBorder="1" applyAlignment="1">
      <alignment vertical="center"/>
    </xf>
    <xf numFmtId="176" fontId="33" fillId="6" borderId="60" xfId="0" applyNumberFormat="1" applyFont="1" applyFill="1" applyBorder="1" applyAlignment="1">
      <alignment vertical="center"/>
    </xf>
    <xf numFmtId="0" fontId="33" fillId="6" borderId="1" xfId="0" applyFont="1" applyFill="1" applyBorder="1" applyAlignment="1">
      <alignment horizontal="center" vertical="center"/>
    </xf>
    <xf numFmtId="2" fontId="38" fillId="6" borderId="63" xfId="0" applyNumberFormat="1" applyFont="1" applyFill="1" applyBorder="1" applyAlignment="1">
      <alignment horizontal="center" vertical="center"/>
    </xf>
    <xf numFmtId="1" fontId="39" fillId="6" borderId="63" xfId="0" applyNumberFormat="1" applyFont="1" applyFill="1" applyBorder="1" applyAlignment="1">
      <alignment horizontal="center" vertical="center"/>
    </xf>
    <xf numFmtId="179" fontId="39" fillId="6" borderId="57" xfId="0" applyNumberFormat="1" applyFont="1" applyFill="1" applyBorder="1" applyAlignment="1">
      <alignment horizontal="center" vertical="center"/>
    </xf>
    <xf numFmtId="176" fontId="39" fillId="6" borderId="60" xfId="0" applyNumberFormat="1" applyFont="1" applyFill="1" applyBorder="1" applyAlignment="1">
      <alignment vertical="center"/>
    </xf>
    <xf numFmtId="2" fontId="38" fillId="6" borderId="17" xfId="0" applyNumberFormat="1" applyFont="1" applyFill="1" applyBorder="1" applyAlignment="1">
      <alignment horizontal="center" vertical="center"/>
    </xf>
    <xf numFmtId="1" fontId="39" fillId="6" borderId="17" xfId="0" applyNumberFormat="1" applyFont="1" applyFill="1" applyBorder="1" applyAlignment="1">
      <alignment horizontal="center" vertical="center"/>
    </xf>
    <xf numFmtId="180" fontId="33" fillId="6" borderId="15" xfId="0" applyNumberFormat="1" applyFont="1" applyFill="1" applyBorder="1" applyAlignment="1">
      <alignment vertical="center"/>
    </xf>
    <xf numFmtId="179" fontId="39" fillId="6" borderId="15" xfId="0" applyNumberFormat="1" applyFont="1" applyFill="1" applyBorder="1" applyAlignment="1">
      <alignment horizontal="center" vertical="center"/>
    </xf>
    <xf numFmtId="176" fontId="33" fillId="6" borderId="15" xfId="0" applyNumberFormat="1" applyFont="1" applyFill="1" applyBorder="1" applyAlignment="1">
      <alignment vertical="center"/>
    </xf>
    <xf numFmtId="176" fontId="39" fillId="6" borderId="58" xfId="0" applyNumberFormat="1" applyFont="1" applyFill="1" applyBorder="1" applyAlignment="1">
      <alignment vertical="center"/>
    </xf>
    <xf numFmtId="0" fontId="33" fillId="6" borderId="47" xfId="0" applyFont="1" applyFill="1" applyBorder="1" applyAlignment="1">
      <alignment horizontal="center" vertical="center"/>
    </xf>
    <xf numFmtId="0" fontId="33" fillId="6" borderId="3" xfId="0" applyFont="1" applyFill="1" applyBorder="1" applyAlignment="1">
      <alignment horizontal="center" vertical="center"/>
    </xf>
    <xf numFmtId="0" fontId="33" fillId="6" borderId="19" xfId="0" applyFont="1" applyFill="1" applyBorder="1" applyAlignment="1">
      <alignment horizontal="center" vertical="center" wrapText="1"/>
    </xf>
    <xf numFmtId="2" fontId="38" fillId="6" borderId="20" xfId="0" applyNumberFormat="1" applyFont="1" applyFill="1" applyBorder="1" applyAlignment="1">
      <alignment horizontal="center" vertical="center"/>
    </xf>
    <xf numFmtId="2" fontId="38" fillId="6" borderId="5" xfId="0" applyNumberFormat="1" applyFont="1" applyFill="1" applyBorder="1" applyAlignment="1">
      <alignment horizontal="center" vertical="center"/>
    </xf>
    <xf numFmtId="0" fontId="33" fillId="6" borderId="17" xfId="0" applyFont="1" applyFill="1" applyBorder="1" applyAlignment="1">
      <alignment horizontal="center" vertical="center"/>
    </xf>
    <xf numFmtId="2" fontId="38" fillId="6" borderId="16" xfId="0" applyNumberFormat="1" applyFont="1" applyFill="1" applyBorder="1" applyAlignment="1">
      <alignment horizontal="center" vertical="center"/>
    </xf>
    <xf numFmtId="2" fontId="38" fillId="7" borderId="12" xfId="0" applyNumberFormat="1" applyFont="1" applyFill="1" applyBorder="1" applyAlignment="1">
      <alignment horizontal="center" vertical="center"/>
    </xf>
    <xf numFmtId="2" fontId="38" fillId="7" borderId="8" xfId="0" applyNumberFormat="1" applyFont="1" applyFill="1" applyBorder="1" applyAlignment="1">
      <alignment horizontal="center" vertical="center"/>
    </xf>
    <xf numFmtId="2" fontId="38" fillId="9" borderId="5" xfId="0" applyNumberFormat="1" applyFont="1" applyFill="1" applyBorder="1" applyAlignment="1">
      <alignment horizontal="center" vertical="center"/>
    </xf>
    <xf numFmtId="2" fontId="38" fillId="9" borderId="16" xfId="0" applyNumberFormat="1" applyFont="1" applyFill="1" applyBorder="1" applyAlignment="1">
      <alignment horizontal="center" vertical="center"/>
    </xf>
    <xf numFmtId="180" fontId="33" fillId="0" borderId="0" xfId="0" applyNumberFormat="1" applyFont="1" applyAlignment="1">
      <alignment vertical="center"/>
    </xf>
    <xf numFmtId="176" fontId="33" fillId="0" borderId="0" xfId="0" applyNumberFormat="1" applyFont="1" applyAlignment="1">
      <alignment horizontal="center" vertical="center"/>
    </xf>
    <xf numFmtId="180" fontId="33" fillId="0" borderId="0" xfId="0" applyNumberFormat="1" applyFont="1" applyAlignment="1">
      <alignment horizontal="center" vertical="center"/>
    </xf>
    <xf numFmtId="176" fontId="33" fillId="0" borderId="0" xfId="0" applyNumberFormat="1" applyFont="1" applyAlignment="1">
      <alignment vertical="center"/>
    </xf>
    <xf numFmtId="177" fontId="33" fillId="0" borderId="0" xfId="0" applyNumberFormat="1" applyFont="1" applyAlignment="1">
      <alignment horizontal="center" vertical="center"/>
    </xf>
    <xf numFmtId="0" fontId="33" fillId="6" borderId="28" xfId="0" applyFont="1" applyFill="1" applyBorder="1" applyAlignment="1">
      <alignment horizontal="center" vertical="center"/>
    </xf>
    <xf numFmtId="0" fontId="33" fillId="6" borderId="53" xfId="0" applyFont="1" applyFill="1" applyBorder="1" applyAlignment="1">
      <alignment horizontal="center" vertical="center"/>
    </xf>
    <xf numFmtId="0" fontId="40" fillId="11" borderId="69" xfId="0" applyFont="1" applyFill="1" applyBorder="1" applyAlignment="1">
      <alignment horizontal="center" vertical="center"/>
    </xf>
    <xf numFmtId="0" fontId="40" fillId="11" borderId="70" xfId="0" applyFont="1" applyFill="1" applyBorder="1" applyAlignment="1">
      <alignment horizontal="center" vertical="center"/>
    </xf>
    <xf numFmtId="0" fontId="40" fillId="11" borderId="23" xfId="0" applyFont="1" applyFill="1" applyBorder="1" applyAlignment="1">
      <alignment horizontal="center" vertical="center"/>
    </xf>
    <xf numFmtId="0" fontId="40" fillId="11" borderId="9" xfId="0" applyFont="1" applyFill="1" applyBorder="1" applyAlignment="1">
      <alignment horizontal="center" vertical="center"/>
    </xf>
    <xf numFmtId="0" fontId="40" fillId="11" borderId="71" xfId="0" applyFont="1" applyFill="1" applyBorder="1" applyAlignment="1">
      <alignment horizontal="center" vertical="center"/>
    </xf>
    <xf numFmtId="0" fontId="25" fillId="12" borderId="0" xfId="0" applyFont="1" applyFill="1" applyAlignment="1">
      <alignment vertical="center" wrapText="1"/>
    </xf>
    <xf numFmtId="0" fontId="25" fillId="13" borderId="0" xfId="0" applyFont="1" applyFill="1" applyAlignment="1">
      <alignment horizontal="center" vertical="center"/>
    </xf>
    <xf numFmtId="0" fontId="33" fillId="6" borderId="0" xfId="0" applyFont="1" applyFill="1" applyAlignment="1">
      <alignment horizontal="center" vertical="center"/>
    </xf>
    <xf numFmtId="0" fontId="33" fillId="6" borderId="72" xfId="0" applyFont="1" applyFill="1" applyBorder="1" applyAlignment="1">
      <alignment vertical="center"/>
    </xf>
    <xf numFmtId="0" fontId="33" fillId="6" borderId="73" xfId="0" applyFont="1" applyFill="1" applyBorder="1" applyAlignment="1">
      <alignment vertical="center"/>
    </xf>
    <xf numFmtId="179" fontId="33" fillId="8" borderId="68" xfId="0" applyNumberFormat="1" applyFont="1" applyFill="1" applyBorder="1" applyAlignment="1">
      <alignment vertical="center"/>
    </xf>
    <xf numFmtId="179" fontId="33" fillId="8" borderId="30" xfId="0" applyNumberFormat="1" applyFont="1" applyFill="1" applyBorder="1" applyAlignment="1">
      <alignment vertical="center"/>
    </xf>
    <xf numFmtId="0" fontId="33" fillId="6" borderId="29" xfId="0" applyFont="1" applyFill="1" applyBorder="1" applyAlignment="1">
      <alignment vertical="center"/>
    </xf>
    <xf numFmtId="0" fontId="33" fillId="6" borderId="0" xfId="0" applyFont="1" applyFill="1" applyAlignment="1">
      <alignment vertical="center"/>
    </xf>
    <xf numFmtId="177" fontId="33" fillId="14" borderId="68" xfId="0" applyNumberFormat="1" applyFont="1" applyFill="1" applyBorder="1" applyAlignment="1">
      <alignment horizontal="center" vertical="center"/>
    </xf>
    <xf numFmtId="0" fontId="33" fillId="0" borderId="18" xfId="0" applyFont="1" applyBorder="1" applyAlignment="1">
      <alignment vertical="center"/>
    </xf>
    <xf numFmtId="0" fontId="33" fillId="0" borderId="31" xfId="0" applyFont="1" applyBorder="1" applyAlignment="1">
      <alignment vertical="center"/>
    </xf>
    <xf numFmtId="0" fontId="33" fillId="0" borderId="34" xfId="0" applyFont="1" applyBorder="1" applyAlignment="1">
      <alignment vertical="center"/>
    </xf>
    <xf numFmtId="0" fontId="33" fillId="0" borderId="67" xfId="0" applyFont="1" applyBorder="1" applyAlignment="1">
      <alignment vertical="center"/>
    </xf>
    <xf numFmtId="0" fontId="33" fillId="0" borderId="18" xfId="0" applyFont="1" applyBorder="1" applyAlignment="1">
      <alignment horizontal="left" vertical="center"/>
    </xf>
    <xf numFmtId="0" fontId="33" fillId="0" borderId="34" xfId="0" applyFont="1" applyBorder="1" applyAlignment="1">
      <alignment horizontal="center" vertical="center"/>
    </xf>
    <xf numFmtId="0" fontId="33" fillId="0" borderId="68" xfId="0" applyFont="1" applyBorder="1" applyAlignment="1">
      <alignment vertical="center"/>
    </xf>
    <xf numFmtId="0" fontId="33" fillId="0" borderId="30" xfId="0" applyFont="1" applyBorder="1" applyAlignment="1">
      <alignment vertical="center"/>
    </xf>
    <xf numFmtId="0" fontId="33" fillId="0" borderId="29" xfId="0" applyFont="1" applyBorder="1" applyAlignment="1">
      <alignment vertical="center"/>
    </xf>
    <xf numFmtId="178" fontId="33" fillId="0" borderId="68" xfId="0" applyNumberFormat="1" applyFont="1" applyBorder="1" applyAlignment="1">
      <alignment vertical="center"/>
    </xf>
    <xf numFmtId="177" fontId="33" fillId="0" borderId="68" xfId="0" applyNumberFormat="1" applyFont="1" applyBorder="1" applyAlignment="1">
      <alignment vertical="center"/>
    </xf>
    <xf numFmtId="181" fontId="33" fillId="0" borderId="29" xfId="0" applyNumberFormat="1" applyFont="1" applyBorder="1" applyAlignment="1">
      <alignment vertical="center"/>
    </xf>
    <xf numFmtId="0" fontId="41" fillId="0" borderId="0" xfId="0" applyFont="1" applyAlignment="1">
      <alignment vertical="center"/>
    </xf>
    <xf numFmtId="0" fontId="56" fillId="0" borderId="0" xfId="0" applyFont="1" applyAlignment="1">
      <alignment vertical="center"/>
    </xf>
    <xf numFmtId="0" fontId="3" fillId="4" borderId="21" xfId="0" applyFont="1" applyFill="1" applyBorder="1" applyAlignment="1" applyProtection="1">
      <alignment horizontal="center" vertical="center"/>
      <protection locked="0"/>
    </xf>
    <xf numFmtId="177" fontId="3" fillId="4" borderId="10" xfId="0" applyNumberFormat="1" applyFont="1" applyFill="1" applyBorder="1" applyAlignment="1" applyProtection="1">
      <alignment horizontal="center" vertical="center"/>
      <protection locked="0"/>
    </xf>
    <xf numFmtId="177" fontId="3" fillId="0" borderId="73" xfId="0" applyNumberFormat="1" applyFont="1" applyBorder="1" applyAlignment="1">
      <alignment horizontal="center" vertical="center"/>
    </xf>
    <xf numFmtId="177" fontId="3" fillId="4" borderId="52" xfId="0" applyNumberFormat="1" applyFont="1" applyFill="1" applyBorder="1" applyAlignment="1" applyProtection="1">
      <alignment horizontal="center" vertical="center"/>
      <protection locked="0"/>
    </xf>
    <xf numFmtId="177" fontId="3" fillId="0" borderId="81" xfId="0" applyNumberFormat="1" applyFont="1" applyBorder="1" applyAlignment="1">
      <alignment horizontal="center" vertical="center"/>
    </xf>
    <xf numFmtId="0" fontId="3" fillId="4" borderId="57" xfId="0" applyFont="1" applyFill="1" applyBorder="1" applyAlignment="1" applyProtection="1">
      <alignment horizontal="center" vertical="center"/>
      <protection locked="0"/>
    </xf>
    <xf numFmtId="0" fontId="11" fillId="9" borderId="40" xfId="0" applyFont="1" applyFill="1" applyBorder="1" applyAlignment="1">
      <alignment horizontal="left" vertical="center"/>
    </xf>
    <xf numFmtId="0" fontId="11" fillId="9" borderId="40" xfId="0" applyFont="1" applyFill="1" applyBorder="1" applyAlignment="1">
      <alignment horizontal="right" vertical="center"/>
    </xf>
    <xf numFmtId="0" fontId="11" fillId="9" borderId="39" xfId="0" applyFont="1" applyFill="1" applyBorder="1" applyAlignment="1">
      <alignment horizontal="right" vertical="center"/>
    </xf>
    <xf numFmtId="0" fontId="57" fillId="0" borderId="0" xfId="0" applyFont="1"/>
    <xf numFmtId="0" fontId="11" fillId="9" borderId="40" xfId="0" applyFont="1" applyFill="1" applyBorder="1"/>
    <xf numFmtId="0" fontId="11" fillId="9" borderId="39" xfId="0" applyFont="1" applyFill="1" applyBorder="1"/>
    <xf numFmtId="178" fontId="11" fillId="9" borderId="40" xfId="0" applyNumberFormat="1" applyFont="1" applyFill="1" applyBorder="1"/>
    <xf numFmtId="0" fontId="23" fillId="9" borderId="40" xfId="0" applyFont="1" applyFill="1" applyBorder="1"/>
    <xf numFmtId="178" fontId="11" fillId="9" borderId="40" xfId="0" applyNumberFormat="1" applyFont="1" applyFill="1" applyBorder="1" applyAlignment="1">
      <alignment horizontal="right"/>
    </xf>
    <xf numFmtId="178" fontId="11" fillId="9" borderId="39" xfId="0" applyNumberFormat="1" applyFont="1" applyFill="1" applyBorder="1"/>
    <xf numFmtId="0" fontId="33" fillId="6" borderId="72" xfId="0" applyFont="1" applyFill="1" applyBorder="1" applyAlignment="1">
      <alignment horizontal="center" vertical="center"/>
    </xf>
    <xf numFmtId="0" fontId="33" fillId="6" borderId="32" xfId="0" applyFont="1" applyFill="1" applyBorder="1" applyAlignment="1">
      <alignment horizontal="center" vertical="center"/>
    </xf>
    <xf numFmtId="0" fontId="33" fillId="6" borderId="73" xfId="0" applyFont="1" applyFill="1" applyBorder="1" applyAlignment="1">
      <alignment horizontal="center" vertical="center"/>
    </xf>
    <xf numFmtId="0" fontId="33" fillId="0" borderId="66" xfId="0" applyFont="1" applyBorder="1" applyAlignment="1">
      <alignment horizontal="center" vertical="center"/>
    </xf>
    <xf numFmtId="0" fontId="33" fillId="0" borderId="35"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59"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4" xfId="0" applyFont="1" applyBorder="1" applyAlignment="1">
      <alignment horizontal="center" vertical="center" wrapText="1"/>
    </xf>
    <xf numFmtId="0" fontId="33" fillId="6" borderId="59" xfId="0" applyFont="1" applyFill="1" applyBorder="1" applyAlignment="1">
      <alignment horizontal="center" vertical="center"/>
    </xf>
    <xf numFmtId="0" fontId="33" fillId="6" borderId="1" xfId="0" applyFont="1" applyFill="1" applyBorder="1" applyAlignment="1">
      <alignment horizontal="center" vertical="center"/>
    </xf>
    <xf numFmtId="0" fontId="33" fillId="6" borderId="54" xfId="0" applyFont="1" applyFill="1" applyBorder="1" applyAlignment="1">
      <alignment horizontal="center" vertical="center"/>
    </xf>
    <xf numFmtId="0" fontId="33" fillId="6" borderId="55" xfId="0" applyFont="1" applyFill="1" applyBorder="1" applyAlignment="1">
      <alignment horizontal="center" vertical="center"/>
    </xf>
    <xf numFmtId="0" fontId="40" fillId="11" borderId="43" xfId="0" applyFont="1" applyFill="1" applyBorder="1" applyAlignment="1">
      <alignment horizontal="center" vertical="center"/>
    </xf>
    <xf numFmtId="0" fontId="40" fillId="11" borderId="36" xfId="0" applyFont="1" applyFill="1" applyBorder="1" applyAlignment="1">
      <alignment horizontal="center" vertical="center"/>
    </xf>
    <xf numFmtId="0" fontId="40" fillId="11" borderId="38" xfId="0" applyFont="1" applyFill="1" applyBorder="1" applyAlignment="1">
      <alignment horizontal="center" vertical="center"/>
    </xf>
    <xf numFmtId="177" fontId="40" fillId="11" borderId="68" xfId="0" applyNumberFormat="1" applyFont="1" applyFill="1" applyBorder="1" applyAlignment="1">
      <alignment horizontal="center" vertical="center"/>
    </xf>
    <xf numFmtId="177" fontId="40" fillId="11" borderId="30" xfId="0" applyNumberFormat="1" applyFont="1" applyFill="1" applyBorder="1" applyAlignment="1">
      <alignment horizontal="center" vertical="center"/>
    </xf>
    <xf numFmtId="177" fontId="40" fillId="11" borderId="29" xfId="0" applyNumberFormat="1" applyFont="1" applyFill="1" applyBorder="1" applyAlignment="1">
      <alignment horizontal="center" vertical="center"/>
    </xf>
    <xf numFmtId="0" fontId="33" fillId="6" borderId="4" xfId="0" applyFont="1" applyFill="1" applyBorder="1" applyAlignment="1">
      <alignment horizontal="center" vertical="center"/>
    </xf>
    <xf numFmtId="0" fontId="33" fillId="6" borderId="25" xfId="0" applyFont="1" applyFill="1" applyBorder="1" applyAlignment="1">
      <alignment horizontal="center" vertical="center"/>
    </xf>
    <xf numFmtId="179" fontId="39" fillId="6" borderId="6" xfId="0" applyNumberFormat="1" applyFont="1" applyFill="1" applyBorder="1" applyAlignment="1">
      <alignment horizontal="center" vertical="center"/>
    </xf>
    <xf numFmtId="179" fontId="39" fillId="6" borderId="8" xfId="0" applyNumberFormat="1" applyFont="1" applyFill="1" applyBorder="1" applyAlignment="1">
      <alignment horizontal="center" vertical="center"/>
    </xf>
    <xf numFmtId="179" fontId="39" fillId="9" borderId="16" xfId="0" applyNumberFormat="1" applyFont="1" applyFill="1" applyBorder="1" applyAlignment="1">
      <alignment horizontal="center" vertical="center"/>
    </xf>
    <xf numFmtId="179" fontId="39" fillId="9" borderId="17" xfId="0" applyNumberFormat="1" applyFont="1" applyFill="1" applyBorder="1" applyAlignment="1">
      <alignment horizontal="center" vertical="center"/>
    </xf>
    <xf numFmtId="0" fontId="33" fillId="6" borderId="65" xfId="0" applyFont="1" applyFill="1" applyBorder="1" applyAlignment="1">
      <alignment horizontal="center" vertical="center"/>
    </xf>
    <xf numFmtId="0" fontId="33" fillId="6" borderId="66" xfId="0" applyFont="1" applyFill="1" applyBorder="1" applyAlignment="1">
      <alignment horizontal="center" vertical="center"/>
    </xf>
    <xf numFmtId="0" fontId="33" fillId="6" borderId="56" xfId="0" applyFont="1" applyFill="1" applyBorder="1" applyAlignment="1">
      <alignment horizontal="center" vertical="center"/>
    </xf>
    <xf numFmtId="0" fontId="33" fillId="6" borderId="18" xfId="0" applyFont="1" applyFill="1" applyBorder="1" applyAlignment="1">
      <alignment horizontal="center" vertical="center" wrapText="1"/>
    </xf>
    <xf numFmtId="0" fontId="33" fillId="6" borderId="34" xfId="0" applyFont="1" applyFill="1" applyBorder="1" applyAlignment="1">
      <alignment horizontal="center" vertical="center" wrapText="1"/>
    </xf>
    <xf numFmtId="0" fontId="33" fillId="6" borderId="37" xfId="0" applyFont="1" applyFill="1" applyBorder="1" applyAlignment="1">
      <alignment horizontal="center" vertical="center" wrapText="1"/>
    </xf>
    <xf numFmtId="0" fontId="33" fillId="6" borderId="67" xfId="0" applyFont="1" applyFill="1" applyBorder="1" applyAlignment="1">
      <alignment horizontal="center" vertical="center" wrapText="1"/>
    </xf>
    <xf numFmtId="0" fontId="33" fillId="6" borderId="68" xfId="0" applyFont="1" applyFill="1" applyBorder="1" applyAlignment="1">
      <alignment horizontal="center" vertical="center" wrapText="1"/>
    </xf>
    <xf numFmtId="0" fontId="33" fillId="6" borderId="29" xfId="0" applyFont="1" applyFill="1" applyBorder="1" applyAlignment="1">
      <alignment horizontal="center" vertical="center" wrapText="1"/>
    </xf>
    <xf numFmtId="177" fontId="33" fillId="0" borderId="35" xfId="0" applyNumberFormat="1" applyFont="1" applyBorder="1" applyAlignment="1">
      <alignment horizontal="center" vertical="center"/>
    </xf>
    <xf numFmtId="177" fontId="33" fillId="0" borderId="10" xfId="0" applyNumberFormat="1" applyFont="1" applyBorder="1" applyAlignment="1">
      <alignment horizontal="center" vertical="center"/>
    </xf>
    <xf numFmtId="177" fontId="33" fillId="0" borderId="13" xfId="0" applyNumberFormat="1" applyFont="1" applyBorder="1" applyAlignment="1">
      <alignment horizontal="center" vertical="center"/>
    </xf>
    <xf numFmtId="0" fontId="33" fillId="7" borderId="35" xfId="0" applyFont="1" applyFill="1" applyBorder="1" applyAlignment="1">
      <alignment horizontal="center" vertical="center" wrapText="1"/>
    </xf>
    <xf numFmtId="0" fontId="33" fillId="7" borderId="59" xfId="0" applyFont="1" applyFill="1" applyBorder="1" applyAlignment="1">
      <alignment horizontal="center" vertical="center"/>
    </xf>
    <xf numFmtId="0" fontId="33" fillId="7" borderId="62" xfId="0" applyFont="1" applyFill="1" applyBorder="1" applyAlignment="1">
      <alignment horizontal="center" vertical="center"/>
    </xf>
    <xf numFmtId="0" fontId="33" fillId="7" borderId="33" xfId="0" applyFont="1" applyFill="1" applyBorder="1" applyAlignment="1">
      <alignment horizontal="center" vertical="center"/>
    </xf>
    <xf numFmtId="0" fontId="33" fillId="6" borderId="21" xfId="0" applyFont="1" applyFill="1" applyBorder="1" applyAlignment="1">
      <alignment horizontal="center" vertical="center" wrapText="1"/>
    </xf>
    <xf numFmtId="0" fontId="33" fillId="6" borderId="57" xfId="0" applyFont="1" applyFill="1" applyBorder="1" applyAlignment="1">
      <alignment horizontal="center" vertical="center" wrapText="1"/>
    </xf>
    <xf numFmtId="0" fontId="33" fillId="6" borderId="21" xfId="0" applyFont="1" applyFill="1" applyBorder="1" applyAlignment="1">
      <alignment horizontal="center" vertical="center"/>
    </xf>
    <xf numFmtId="0" fontId="33" fillId="6" borderId="57" xfId="0" applyFont="1" applyFill="1" applyBorder="1" applyAlignment="1">
      <alignment horizontal="center" vertical="center"/>
    </xf>
    <xf numFmtId="179" fontId="39" fillId="6" borderId="11" xfId="0" applyNumberFormat="1" applyFont="1" applyFill="1" applyBorder="1" applyAlignment="1">
      <alignment horizontal="center" vertical="center"/>
    </xf>
    <xf numFmtId="179" fontId="39" fillId="6" borderId="12" xfId="0" applyNumberFormat="1" applyFont="1" applyFill="1" applyBorder="1" applyAlignment="1">
      <alignment horizontal="center" vertical="center"/>
    </xf>
    <xf numFmtId="179" fontId="39" fillId="9" borderId="6" xfId="0" applyNumberFormat="1" applyFont="1" applyFill="1" applyBorder="1" applyAlignment="1">
      <alignment horizontal="center" vertical="center"/>
    </xf>
    <xf numFmtId="179" fontId="39" fillId="9" borderId="8" xfId="0" applyNumberFormat="1" applyFont="1" applyFill="1" applyBorder="1" applyAlignment="1">
      <alignment horizontal="center" vertical="center"/>
    </xf>
    <xf numFmtId="0" fontId="33" fillId="5" borderId="35" xfId="0" applyFont="1" applyFill="1" applyBorder="1" applyAlignment="1">
      <alignment horizontal="center" vertical="center" wrapText="1"/>
    </xf>
    <xf numFmtId="0" fontId="33" fillId="5" borderId="59" xfId="0" applyFont="1" applyFill="1" applyBorder="1" applyAlignment="1">
      <alignment horizontal="center" vertical="center"/>
    </xf>
    <xf numFmtId="0" fontId="33" fillId="5" borderId="33" xfId="0" applyFont="1" applyFill="1" applyBorder="1" applyAlignment="1">
      <alignment horizontal="center" vertical="center"/>
    </xf>
    <xf numFmtId="179" fontId="39" fillId="6" borderId="16" xfId="0" applyNumberFormat="1" applyFont="1" applyFill="1" applyBorder="1" applyAlignment="1">
      <alignment horizontal="center" vertical="center"/>
    </xf>
    <xf numFmtId="179" fontId="39" fillId="6" borderId="17" xfId="0" applyNumberFormat="1" applyFont="1" applyFill="1" applyBorder="1" applyAlignment="1">
      <alignment horizontal="center" vertical="center"/>
    </xf>
    <xf numFmtId="0" fontId="33" fillId="5" borderId="61" xfId="0" applyFont="1" applyFill="1" applyBorder="1" applyAlignment="1">
      <alignment horizontal="center" vertical="center" wrapText="1"/>
    </xf>
    <xf numFmtId="0" fontId="33" fillId="5" borderId="62" xfId="0" applyFont="1" applyFill="1" applyBorder="1" applyAlignment="1">
      <alignment horizontal="center" vertical="center"/>
    </xf>
    <xf numFmtId="179" fontId="34" fillId="6" borderId="64" xfId="0" applyNumberFormat="1" applyFont="1" applyFill="1" applyBorder="1" applyAlignment="1">
      <alignment horizontal="center" vertical="center"/>
    </xf>
    <xf numFmtId="179" fontId="34" fillId="6" borderId="63" xfId="0" applyNumberFormat="1" applyFont="1" applyFill="1" applyBorder="1" applyAlignment="1">
      <alignment horizontal="center" vertical="center"/>
    </xf>
    <xf numFmtId="179" fontId="34" fillId="6" borderId="6" xfId="0" applyNumberFormat="1" applyFont="1" applyFill="1" applyBorder="1" applyAlignment="1">
      <alignment horizontal="center" vertical="center"/>
    </xf>
    <xf numFmtId="179" fontId="34" fillId="6" borderId="8" xfId="0" applyNumberFormat="1" applyFont="1" applyFill="1" applyBorder="1" applyAlignment="1">
      <alignment horizontal="center" vertical="center"/>
    </xf>
    <xf numFmtId="179" fontId="33" fillId="7" borderId="6" xfId="0" applyNumberFormat="1" applyFont="1" applyFill="1" applyBorder="1" applyAlignment="1">
      <alignment horizontal="center" vertical="center"/>
    </xf>
    <xf numFmtId="179" fontId="33" fillId="7" borderId="8" xfId="0" applyNumberFormat="1" applyFont="1" applyFill="1" applyBorder="1" applyAlignment="1">
      <alignment horizontal="center" vertical="center"/>
    </xf>
    <xf numFmtId="179" fontId="34" fillId="10" borderId="16" xfId="0" applyNumberFormat="1" applyFont="1" applyFill="1" applyBorder="1" applyAlignment="1">
      <alignment horizontal="center" vertical="center"/>
    </xf>
    <xf numFmtId="179" fontId="34" fillId="10" borderId="17" xfId="0" applyNumberFormat="1" applyFont="1" applyFill="1" applyBorder="1" applyAlignment="1">
      <alignment horizontal="center" vertical="center"/>
    </xf>
    <xf numFmtId="179" fontId="34" fillId="6" borderId="11" xfId="0" applyNumberFormat="1" applyFont="1" applyFill="1" applyBorder="1" applyAlignment="1">
      <alignment horizontal="center" vertical="center"/>
    </xf>
    <xf numFmtId="179" fontId="34" fillId="6" borderId="12" xfId="0" applyNumberFormat="1" applyFont="1" applyFill="1" applyBorder="1" applyAlignment="1">
      <alignment horizontal="center" vertical="center"/>
    </xf>
    <xf numFmtId="179" fontId="34" fillId="6" borderId="16" xfId="0" applyNumberFormat="1" applyFont="1" applyFill="1" applyBorder="1" applyAlignment="1">
      <alignment horizontal="center" vertical="center"/>
    </xf>
    <xf numFmtId="179" fontId="34" fillId="6" borderId="17" xfId="0" applyNumberFormat="1" applyFont="1" applyFill="1" applyBorder="1" applyAlignment="1">
      <alignment horizontal="center" vertical="center"/>
    </xf>
    <xf numFmtId="179" fontId="33" fillId="6" borderId="6" xfId="0" applyNumberFormat="1" applyFont="1" applyFill="1" applyBorder="1" applyAlignment="1">
      <alignment horizontal="center" vertical="center"/>
    </xf>
    <xf numFmtId="179" fontId="33" fillId="6" borderId="8" xfId="0" applyNumberFormat="1" applyFont="1" applyFill="1" applyBorder="1" applyAlignment="1">
      <alignment horizontal="center" vertical="center"/>
    </xf>
    <xf numFmtId="179" fontId="34" fillId="10" borderId="6" xfId="0" applyNumberFormat="1" applyFont="1" applyFill="1" applyBorder="1" applyAlignment="1">
      <alignment horizontal="center" vertical="center"/>
    </xf>
    <xf numFmtId="179" fontId="34" fillId="10" borderId="8" xfId="0" applyNumberFormat="1" applyFont="1" applyFill="1" applyBorder="1" applyAlignment="1">
      <alignment horizontal="center" vertical="center"/>
    </xf>
    <xf numFmtId="179" fontId="34" fillId="9" borderId="6" xfId="0" applyNumberFormat="1" applyFont="1" applyFill="1" applyBorder="1" applyAlignment="1">
      <alignment horizontal="center" vertical="center"/>
    </xf>
    <xf numFmtId="179" fontId="34" fillId="9" borderId="8" xfId="0" applyNumberFormat="1" applyFont="1" applyFill="1" applyBorder="1" applyAlignment="1">
      <alignment horizontal="center" vertical="center"/>
    </xf>
    <xf numFmtId="0" fontId="33" fillId="6" borderId="52" xfId="0" applyFont="1" applyFill="1" applyBorder="1" applyAlignment="1">
      <alignment horizontal="center" vertical="center"/>
    </xf>
    <xf numFmtId="0" fontId="33" fillId="7" borderId="27" xfId="0" applyFont="1" applyFill="1" applyBorder="1" applyAlignment="1">
      <alignment horizontal="center" vertical="center" wrapText="1"/>
    </xf>
    <xf numFmtId="0" fontId="33" fillId="7" borderId="28" xfId="0" applyFont="1" applyFill="1" applyBorder="1" applyAlignment="1">
      <alignment horizontal="center" vertical="center" wrapText="1"/>
    </xf>
    <xf numFmtId="0" fontId="33" fillId="7" borderId="24" xfId="0" applyFont="1" applyFill="1" applyBorder="1" applyAlignment="1">
      <alignment horizontal="center" vertical="center" wrapText="1"/>
    </xf>
    <xf numFmtId="179" fontId="33" fillId="6" borderId="11" xfId="0" applyNumberFormat="1" applyFont="1" applyFill="1" applyBorder="1" applyAlignment="1">
      <alignment horizontal="center" vertical="center"/>
    </xf>
    <xf numFmtId="179" fontId="33" fillId="6" borderId="12" xfId="0" applyNumberFormat="1" applyFont="1" applyFill="1" applyBorder="1" applyAlignment="1">
      <alignment horizontal="center" vertical="center"/>
    </xf>
    <xf numFmtId="0" fontId="33" fillId="6" borderId="35" xfId="0" applyFont="1" applyFill="1" applyBorder="1" applyAlignment="1">
      <alignment horizontal="center" vertical="center" wrapText="1"/>
    </xf>
    <xf numFmtId="0" fontId="33" fillId="6" borderId="59" xfId="0" applyFont="1" applyFill="1" applyBorder="1" applyAlignment="1">
      <alignment horizontal="center" vertical="center" wrapText="1"/>
    </xf>
    <xf numFmtId="0" fontId="33" fillId="6" borderId="33" xfId="0" applyFont="1" applyFill="1" applyBorder="1" applyAlignment="1">
      <alignment horizontal="center" vertical="center"/>
    </xf>
    <xf numFmtId="179" fontId="34" fillId="9" borderId="16" xfId="0" applyNumberFormat="1" applyFont="1" applyFill="1" applyBorder="1" applyAlignment="1">
      <alignment horizontal="center" vertical="center"/>
    </xf>
    <xf numFmtId="179" fontId="34" fillId="9" borderId="17" xfId="0" applyNumberFormat="1" applyFont="1" applyFill="1" applyBorder="1" applyAlignment="1">
      <alignment horizontal="center" vertical="center"/>
    </xf>
    <xf numFmtId="0" fontId="33" fillId="6" borderId="27" xfId="0" applyFont="1" applyFill="1" applyBorder="1" applyAlignment="1">
      <alignment horizontal="center" vertical="center" wrapText="1"/>
    </xf>
    <xf numFmtId="0" fontId="33" fillId="6" borderId="28" xfId="0" applyFont="1" applyFill="1" applyBorder="1" applyAlignment="1">
      <alignment horizontal="center" vertical="center" wrapText="1"/>
    </xf>
    <xf numFmtId="0" fontId="33" fillId="6" borderId="24" xfId="0" applyFont="1" applyFill="1" applyBorder="1" applyAlignment="1">
      <alignment horizontal="center" vertical="center" wrapText="1"/>
    </xf>
    <xf numFmtId="179" fontId="34" fillId="7" borderId="6" xfId="0" applyNumberFormat="1" applyFont="1" applyFill="1" applyBorder="1" applyAlignment="1">
      <alignment horizontal="center" vertical="center"/>
    </xf>
    <xf numFmtId="179" fontId="34" fillId="7" borderId="8" xfId="0" applyNumberFormat="1" applyFont="1" applyFill="1" applyBorder="1" applyAlignment="1">
      <alignment horizontal="center" vertical="center"/>
    </xf>
    <xf numFmtId="179" fontId="34" fillId="7" borderId="11" xfId="0" applyNumberFormat="1" applyFont="1" applyFill="1" applyBorder="1" applyAlignment="1">
      <alignment horizontal="center" vertical="center"/>
    </xf>
    <xf numFmtId="179" fontId="34" fillId="7" borderId="12" xfId="0" applyNumberFormat="1" applyFont="1" applyFill="1" applyBorder="1" applyAlignment="1">
      <alignment horizontal="center" vertical="center"/>
    </xf>
    <xf numFmtId="0" fontId="33" fillId="6" borderId="1" xfId="0" applyFont="1" applyFill="1" applyBorder="1" applyAlignment="1">
      <alignment horizontal="center" vertical="center" wrapText="1"/>
    </xf>
    <xf numFmtId="0" fontId="33" fillId="6" borderId="52" xfId="0" applyFont="1" applyFill="1" applyBorder="1" applyAlignment="1">
      <alignment horizontal="center" vertical="center" wrapText="1"/>
    </xf>
    <xf numFmtId="0" fontId="33" fillId="6" borderId="25" xfId="0" applyFont="1" applyFill="1" applyBorder="1" applyAlignment="1">
      <alignment horizontal="center" vertical="center" wrapText="1"/>
    </xf>
    <xf numFmtId="0" fontId="26" fillId="0" borderId="0" xfId="0" applyFont="1" applyAlignment="1">
      <alignment horizontal="left" vertical="center"/>
    </xf>
    <xf numFmtId="0" fontId="25" fillId="4" borderId="4" xfId="1" applyFont="1" applyFill="1" applyBorder="1" applyAlignment="1" applyProtection="1">
      <alignment horizontal="center" vertical="center"/>
      <protection locked="0"/>
    </xf>
    <xf numFmtId="0" fontId="25" fillId="4" borderId="57" xfId="1" applyFont="1" applyFill="1" applyBorder="1" applyAlignment="1" applyProtection="1">
      <alignment horizontal="center" vertical="center"/>
      <protection locked="0"/>
    </xf>
    <xf numFmtId="0" fontId="25" fillId="0" borderId="53" xfId="1" applyFont="1" applyBorder="1" applyAlignment="1">
      <alignment horizontal="left" vertical="center"/>
    </xf>
    <xf numFmtId="0" fontId="33" fillId="6" borderId="10" xfId="0" applyFont="1" applyFill="1" applyBorder="1" applyAlignment="1">
      <alignment horizontal="center" vertical="center" wrapText="1"/>
    </xf>
    <xf numFmtId="0" fontId="33" fillId="6" borderId="15" xfId="0" applyFont="1" applyFill="1" applyBorder="1" applyAlignment="1">
      <alignment horizontal="center" vertical="center"/>
    </xf>
    <xf numFmtId="0" fontId="34" fillId="6" borderId="21" xfId="0" applyFont="1" applyFill="1" applyBorder="1" applyAlignment="1">
      <alignment horizontal="center" vertical="center" wrapText="1"/>
    </xf>
    <xf numFmtId="0" fontId="34" fillId="6" borderId="25" xfId="0" applyFont="1" applyFill="1" applyBorder="1" applyAlignment="1">
      <alignment horizontal="center" vertical="center" wrapText="1"/>
    </xf>
    <xf numFmtId="0" fontId="33" fillId="6" borderId="10" xfId="0" applyFont="1" applyFill="1" applyBorder="1" applyAlignment="1">
      <alignment horizontal="center" vertical="center"/>
    </xf>
    <xf numFmtId="0" fontId="33" fillId="0" borderId="35" xfId="0" applyFont="1" applyBorder="1" applyAlignment="1">
      <alignment horizontal="center" vertical="center"/>
    </xf>
    <xf numFmtId="0" fontId="33" fillId="0" borderId="13" xfId="0" applyFont="1" applyBorder="1" applyAlignment="1">
      <alignment horizontal="center" vertical="center"/>
    </xf>
    <xf numFmtId="0" fontId="52" fillId="17" borderId="41" xfId="0" applyFont="1" applyFill="1" applyBorder="1" applyAlignment="1">
      <alignment horizontal="center" vertical="center"/>
    </xf>
    <xf numFmtId="0" fontId="52" fillId="17" borderId="77" xfId="0" applyFont="1" applyFill="1" applyBorder="1" applyAlignment="1">
      <alignment horizontal="center" vertical="center"/>
    </xf>
    <xf numFmtId="0" fontId="53" fillId="0" borderId="12" xfId="0" applyFont="1" applyBorder="1" applyAlignment="1">
      <alignment horizontal="center" vertical="center"/>
    </xf>
    <xf numFmtId="0" fontId="53" fillId="0" borderId="13" xfId="0" applyFont="1" applyBorder="1" applyAlignment="1">
      <alignment horizontal="center" vertical="center"/>
    </xf>
    <xf numFmtId="0" fontId="53" fillId="0" borderId="17" xfId="0" applyFont="1" applyBorder="1" applyAlignment="1">
      <alignment horizontal="center" vertical="center"/>
    </xf>
    <xf numFmtId="0" fontId="53" fillId="0" borderId="58" xfId="0" applyFont="1" applyBorder="1" applyAlignment="1">
      <alignment horizontal="center" vertical="center"/>
    </xf>
    <xf numFmtId="0" fontId="44" fillId="0" borderId="0" xfId="0" applyFont="1" applyAlignment="1">
      <alignment vertical="center"/>
    </xf>
    <xf numFmtId="0" fontId="47" fillId="0" borderId="0" xfId="0" applyFont="1" applyAlignment="1">
      <alignment horizontal="right" vertical="center"/>
    </xf>
    <xf numFmtId="0" fontId="51" fillId="0" borderId="0" xfId="0" applyFont="1" applyAlignment="1">
      <alignment horizontal="center" vertical="center"/>
    </xf>
    <xf numFmtId="0" fontId="14" fillId="3" borderId="43" xfId="0" applyFont="1" applyFill="1" applyBorder="1" applyAlignment="1">
      <alignment horizontal="center" vertical="center"/>
    </xf>
    <xf numFmtId="0" fontId="14" fillId="3" borderId="36" xfId="0" applyFont="1" applyFill="1" applyBorder="1" applyAlignment="1">
      <alignment horizontal="center" vertical="center"/>
    </xf>
    <xf numFmtId="0" fontId="14" fillId="3" borderId="38" xfId="0" applyFont="1" applyFill="1" applyBorder="1" applyAlignment="1">
      <alignment horizontal="center" vertical="center"/>
    </xf>
    <xf numFmtId="0" fontId="17" fillId="3" borderId="36" xfId="0" applyFont="1" applyFill="1" applyBorder="1" applyAlignment="1">
      <alignment horizontal="center" vertical="center" wrapText="1"/>
    </xf>
    <xf numFmtId="0" fontId="17" fillId="3" borderId="38" xfId="0" applyFont="1" applyFill="1" applyBorder="1" applyAlignment="1">
      <alignment horizontal="center" vertical="center" wrapText="1"/>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8" xfId="0" applyFont="1" applyBorder="1" applyAlignment="1">
      <alignment horizontal="center" vertical="center" shrinkToFit="1"/>
    </xf>
    <xf numFmtId="0" fontId="14" fillId="0" borderId="6" xfId="0" applyFont="1" applyBorder="1" applyAlignment="1">
      <alignment horizontal="center" vertical="center"/>
    </xf>
    <xf numFmtId="0" fontId="14" fillId="0" borderId="8" xfId="0" applyFont="1" applyBorder="1" applyAlignment="1">
      <alignment horizontal="center" vertical="center"/>
    </xf>
    <xf numFmtId="0" fontId="5" fillId="0" borderId="1" xfId="0" applyFont="1" applyBorder="1" applyAlignment="1">
      <alignment horizontal="center" vertical="center"/>
    </xf>
    <xf numFmtId="0" fontId="3" fillId="0" borderId="1" xfId="0" applyFont="1" applyBorder="1" applyAlignment="1">
      <alignment horizontal="left" vertical="center"/>
    </xf>
    <xf numFmtId="0" fontId="19" fillId="0" borderId="1" xfId="0" applyFont="1" applyBorder="1" applyAlignment="1">
      <alignment horizontal="left" vertical="center" wrapText="1"/>
    </xf>
    <xf numFmtId="0" fontId="19" fillId="0" borderId="1" xfId="0" applyFont="1" applyBorder="1" applyAlignment="1">
      <alignment horizontal="left" vertical="center"/>
    </xf>
    <xf numFmtId="0" fontId="17"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3" fillId="0" borderId="4" xfId="0" applyFont="1" applyBorder="1" applyAlignment="1">
      <alignment horizontal="left" vertical="center" wrapText="1"/>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8" fillId="0" borderId="5" xfId="0" applyFont="1" applyBorder="1" applyAlignment="1">
      <alignment horizontal="center" vertical="center" shrinkToFit="1"/>
    </xf>
    <xf numFmtId="0" fontId="8" fillId="0" borderId="3" xfId="0" applyFont="1" applyBorder="1" applyAlignment="1">
      <alignment horizontal="center" vertical="center" shrinkToFit="1"/>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4" fillId="0" borderId="0" xfId="0" applyFont="1" applyAlignment="1">
      <alignment horizontal="left" vertical="center" shrinkToFit="1"/>
    </xf>
    <xf numFmtId="0" fontId="0" fillId="0" borderId="0" xfId="0" applyAlignment="1">
      <alignment horizontal="left" vertical="center" shrinkToFit="1"/>
    </xf>
    <xf numFmtId="0" fontId="5" fillId="0" borderId="35" xfId="0" applyFont="1" applyBorder="1" applyAlignment="1">
      <alignment horizontal="center" vertical="center"/>
    </xf>
    <xf numFmtId="0" fontId="5" fillId="0" borderId="10" xfId="0" applyFont="1" applyBorder="1" applyAlignment="1">
      <alignment horizontal="center" vertical="center"/>
    </xf>
    <xf numFmtId="0" fontId="5" fillId="0" borderId="37" xfId="0" applyFont="1" applyBorder="1" applyAlignment="1">
      <alignment horizontal="center" vertical="center"/>
    </xf>
    <xf numFmtId="0" fontId="5" fillId="0" borderId="0" xfId="0" applyFont="1" applyAlignment="1">
      <alignment horizontal="center" vertical="center"/>
    </xf>
    <xf numFmtId="0" fontId="8" fillId="0" borderId="33" xfId="0" applyFont="1" applyBorder="1" applyAlignment="1">
      <alignment horizontal="center" vertical="center" shrinkToFit="1"/>
    </xf>
    <xf numFmtId="0" fontId="8" fillId="0" borderId="15" xfId="0" applyFont="1" applyBorder="1" applyAlignment="1">
      <alignment horizontal="center" vertical="center" shrinkToFit="1"/>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5" fillId="0" borderId="27" xfId="0" applyFont="1" applyBorder="1" applyAlignment="1">
      <alignment horizontal="center" vertical="center" textRotation="255"/>
    </xf>
    <xf numFmtId="0" fontId="5" fillId="0" borderId="28" xfId="0" applyFont="1" applyBorder="1" applyAlignment="1">
      <alignment horizontal="center" vertical="center" textRotation="255"/>
    </xf>
    <xf numFmtId="0" fontId="5" fillId="0" borderId="24" xfId="0" applyFont="1" applyBorder="1" applyAlignment="1">
      <alignment horizontal="center" vertical="center" textRotation="255"/>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shrinkToFit="1"/>
    </xf>
    <xf numFmtId="0" fontId="5" fillId="0" borderId="3" xfId="0" applyFont="1" applyBorder="1" applyAlignment="1">
      <alignment horizontal="center" vertical="center" shrinkToFit="1"/>
    </xf>
    <xf numFmtId="0" fontId="0" fillId="0" borderId="47" xfId="0" applyBorder="1" applyAlignment="1">
      <alignment horizontal="left" vertical="center" shrinkToFit="1"/>
    </xf>
    <xf numFmtId="0" fontId="0" fillId="0" borderId="0" xfId="0" applyAlignment="1">
      <alignment horizontal="center" vertical="center"/>
    </xf>
  </cellXfs>
  <cellStyles count="3">
    <cellStyle name="パーセント 2" xfId="2" xr:uid="{1C1D9892-DC05-4E0D-94D1-65E3426F7762}"/>
    <cellStyle name="標準" xfId="0" builtinId="0"/>
    <cellStyle name="標準 2" xfId="1" xr:uid="{00000000-0005-0000-0000-000001000000}"/>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Medium9"/>
  <colors>
    <mruColors>
      <color rgb="FFFFFFCC"/>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8</xdr:col>
      <xdr:colOff>544499</xdr:colOff>
      <xdr:row>48</xdr:row>
      <xdr:rowOff>18247</xdr:rowOff>
    </xdr:to>
    <xdr:pic>
      <xdr:nvPicPr>
        <xdr:cNvPr id="2" name="図 1">
          <a:extLst>
            <a:ext uri="{FF2B5EF4-FFF2-40B4-BE49-F238E27FC236}">
              <a16:creationId xmlns:a16="http://schemas.microsoft.com/office/drawing/2014/main" id="{C2D9BB06-DAD4-423A-8E70-375CAEA670C6}"/>
            </a:ext>
          </a:extLst>
        </xdr:cNvPr>
        <xdr:cNvPicPr>
          <a:picLocks noChangeAspect="1"/>
        </xdr:cNvPicPr>
      </xdr:nvPicPr>
      <xdr:blipFill>
        <a:blip xmlns:r="http://schemas.openxmlformats.org/officeDocument/2006/relationships" r:embed="rId1"/>
        <a:stretch>
          <a:fillRect/>
        </a:stretch>
      </xdr:blipFill>
      <xdr:spPr>
        <a:xfrm>
          <a:off x="0" y="165100"/>
          <a:ext cx="5421299" cy="7777947"/>
        </a:xfrm>
        <a:prstGeom prst="rect">
          <a:avLst/>
        </a:prstGeom>
      </xdr:spPr>
    </xdr:pic>
    <xdr:clientData/>
  </xdr:twoCellAnchor>
  <xdr:twoCellAnchor editAs="oneCell">
    <xdr:from>
      <xdr:col>10</xdr:col>
      <xdr:colOff>510541</xdr:colOff>
      <xdr:row>1</xdr:row>
      <xdr:rowOff>160020</xdr:rowOff>
    </xdr:from>
    <xdr:to>
      <xdr:col>20</xdr:col>
      <xdr:colOff>579121</xdr:colOff>
      <xdr:row>11</xdr:row>
      <xdr:rowOff>119813</xdr:rowOff>
    </xdr:to>
    <xdr:pic>
      <xdr:nvPicPr>
        <xdr:cNvPr id="3" name="図 2">
          <a:extLst>
            <a:ext uri="{FF2B5EF4-FFF2-40B4-BE49-F238E27FC236}">
              <a16:creationId xmlns:a16="http://schemas.microsoft.com/office/drawing/2014/main" id="{F26BB5F8-0599-407C-842D-8A4C2ED68F5F}"/>
            </a:ext>
          </a:extLst>
        </xdr:cNvPr>
        <xdr:cNvPicPr>
          <a:picLocks noChangeAspect="1"/>
        </xdr:cNvPicPr>
      </xdr:nvPicPr>
      <xdr:blipFill>
        <a:blip xmlns:r="http://schemas.openxmlformats.org/officeDocument/2006/relationships" r:embed="rId2"/>
        <a:stretch>
          <a:fillRect/>
        </a:stretch>
      </xdr:blipFill>
      <xdr:spPr>
        <a:xfrm>
          <a:off x="6606541" y="325120"/>
          <a:ext cx="6164580" cy="16107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9525</xdr:colOff>
      <xdr:row>0</xdr:row>
      <xdr:rowOff>0</xdr:rowOff>
    </xdr:from>
    <xdr:to>
      <xdr:col>11</xdr:col>
      <xdr:colOff>0</xdr:colOff>
      <xdr:row>2</xdr:row>
      <xdr:rowOff>91440</xdr:rowOff>
    </xdr:to>
    <xdr:sp macro="" textlink="">
      <xdr:nvSpPr>
        <xdr:cNvPr id="2" name="テキスト ボックス 1">
          <a:extLst>
            <a:ext uri="{FF2B5EF4-FFF2-40B4-BE49-F238E27FC236}">
              <a16:creationId xmlns:a16="http://schemas.microsoft.com/office/drawing/2014/main" id="{E3ADFDA6-4A77-4C8E-96EF-04BF5EB22F5A}"/>
            </a:ext>
          </a:extLst>
        </xdr:cNvPr>
        <xdr:cNvSpPr txBox="1"/>
      </xdr:nvSpPr>
      <xdr:spPr>
        <a:xfrm>
          <a:off x="8372475" y="0"/>
          <a:ext cx="1819275" cy="42164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シートはパスワード保護をかける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8</xdr:row>
      <xdr:rowOff>6350</xdr:rowOff>
    </xdr:from>
    <xdr:to>
      <xdr:col>9</xdr:col>
      <xdr:colOff>0</xdr:colOff>
      <xdr:row>8</xdr:row>
      <xdr:rowOff>158750</xdr:rowOff>
    </xdr:to>
    <xdr:sp macro="" textlink="">
      <xdr:nvSpPr>
        <xdr:cNvPr id="2" name="Text Box 2">
          <a:extLst>
            <a:ext uri="{FF2B5EF4-FFF2-40B4-BE49-F238E27FC236}">
              <a16:creationId xmlns:a16="http://schemas.microsoft.com/office/drawing/2014/main" id="{19F30996-FD8E-430E-A6EB-12E1B27F04F8}"/>
            </a:ext>
          </a:extLst>
        </xdr:cNvPr>
        <xdr:cNvSpPr txBox="1">
          <a:spLocks noChangeArrowheads="1"/>
        </xdr:cNvSpPr>
      </xdr:nvSpPr>
      <xdr:spPr bwMode="auto">
        <a:xfrm>
          <a:off x="4927600" y="1384300"/>
          <a:ext cx="704850" cy="152400"/>
        </a:xfrm>
        <a:prstGeom prst="rect">
          <a:avLst/>
        </a:prstGeom>
        <a:solidFill>
          <a:srgbClr val="FFFF00"/>
        </a:solidFill>
        <a:ln w="9525">
          <a:solidFill>
            <a:srgbClr val="000000"/>
          </a:solidFill>
          <a:miter lim="800000"/>
          <a:headEnd/>
          <a:tailEnd/>
        </a:ln>
      </xdr:spPr>
    </xdr:sp>
    <xdr:clientData/>
  </xdr:twoCellAnchor>
  <xdr:twoCellAnchor>
    <xdr:from>
      <xdr:col>8</xdr:col>
      <xdr:colOff>0</xdr:colOff>
      <xdr:row>8</xdr:row>
      <xdr:rowOff>12700</xdr:rowOff>
    </xdr:from>
    <xdr:to>
      <xdr:col>9</xdr:col>
      <xdr:colOff>0</xdr:colOff>
      <xdr:row>8</xdr:row>
      <xdr:rowOff>158750</xdr:rowOff>
    </xdr:to>
    <xdr:sp macro="" textlink="">
      <xdr:nvSpPr>
        <xdr:cNvPr id="3" name="Text Box 2">
          <a:extLst>
            <a:ext uri="{FF2B5EF4-FFF2-40B4-BE49-F238E27FC236}">
              <a16:creationId xmlns:a16="http://schemas.microsoft.com/office/drawing/2014/main" id="{533CDB80-0AC9-4166-AB3F-91D412335B63}"/>
            </a:ext>
          </a:extLst>
        </xdr:cNvPr>
        <xdr:cNvSpPr txBox="1">
          <a:spLocks noChangeArrowheads="1"/>
        </xdr:cNvSpPr>
      </xdr:nvSpPr>
      <xdr:spPr bwMode="auto">
        <a:xfrm>
          <a:off x="4927600" y="1390650"/>
          <a:ext cx="704850" cy="146050"/>
        </a:xfrm>
        <a:prstGeom prst="rect">
          <a:avLst/>
        </a:prstGeom>
        <a:solidFill>
          <a:srgbClr val="FFFF00"/>
        </a:solidFill>
        <a:ln w="9525">
          <a:solidFill>
            <a:srgbClr val="000000"/>
          </a:solidFill>
          <a:miter lim="800000"/>
          <a:headEnd/>
          <a:tailEnd/>
        </a:ln>
      </xdr:spPr>
    </xdr:sp>
    <xdr:clientData/>
  </xdr:twoCellAnchor>
  <xdr:twoCellAnchor>
    <xdr:from>
      <xdr:col>12</xdr:col>
      <xdr:colOff>90593</xdr:colOff>
      <xdr:row>144</xdr:row>
      <xdr:rowOff>117950</xdr:rowOff>
    </xdr:from>
    <xdr:to>
      <xdr:col>17</xdr:col>
      <xdr:colOff>476250</xdr:colOff>
      <xdr:row>149</xdr:row>
      <xdr:rowOff>73837</xdr:rowOff>
    </xdr:to>
    <xdr:sp macro="" textlink="">
      <xdr:nvSpPr>
        <xdr:cNvPr id="4" name="角丸四角形吹き出し 2">
          <a:extLst>
            <a:ext uri="{FF2B5EF4-FFF2-40B4-BE49-F238E27FC236}">
              <a16:creationId xmlns:a16="http://schemas.microsoft.com/office/drawing/2014/main" id="{7550843D-1582-4E07-B850-52328C9F7060}"/>
            </a:ext>
          </a:extLst>
        </xdr:cNvPr>
        <xdr:cNvSpPr/>
      </xdr:nvSpPr>
      <xdr:spPr>
        <a:xfrm>
          <a:off x="7858760" y="25136950"/>
          <a:ext cx="3751157" cy="802554"/>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lnSpc>
              <a:spcPts val="1200"/>
            </a:lnSpc>
          </a:pP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判定がすべて「〇」であること。</a:t>
          </a:r>
          <a:r>
            <a:rPr kumimoji="1" lang="ja-JP" altLang="en-US" sz="1200" b="1">
              <a:solidFill>
                <a:srgbClr val="FF0000"/>
              </a:solidFill>
              <a:latin typeface="HG丸ｺﾞｼｯｸM-PRO" panose="020F0600000000000000" pitchFamily="50" charset="-128"/>
              <a:ea typeface="HG丸ｺﾞｼｯｸM-PRO" panose="020F0600000000000000" pitchFamily="50" charset="-128"/>
              <a:cs typeface="+mn-cs"/>
            </a:rPr>
            <a:t>コンセント</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a:lnSpc>
              <a:spcPts val="1400"/>
            </a:lnSpc>
          </a:pP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の欄がマイナス値となっていないこと。</a:t>
          </a:r>
        </a:p>
      </xdr:txBody>
    </xdr:sp>
    <xdr:clientData/>
  </xdr:twoCellAnchor>
  <xdr:twoCellAnchor>
    <xdr:from>
      <xdr:col>19</xdr:col>
      <xdr:colOff>880190</xdr:colOff>
      <xdr:row>13</xdr:row>
      <xdr:rowOff>133742</xdr:rowOff>
    </xdr:from>
    <xdr:to>
      <xdr:col>38</xdr:col>
      <xdr:colOff>79059</xdr:colOff>
      <xdr:row>24</xdr:row>
      <xdr:rowOff>48321</xdr:rowOff>
    </xdr:to>
    <xdr:sp macro="" textlink="">
      <xdr:nvSpPr>
        <xdr:cNvPr id="5" name="テキスト ボックス 4">
          <a:extLst>
            <a:ext uri="{FF2B5EF4-FFF2-40B4-BE49-F238E27FC236}">
              <a16:creationId xmlns:a16="http://schemas.microsoft.com/office/drawing/2014/main" id="{070F7ABB-ECB7-430F-A0E2-8F0426722731}"/>
            </a:ext>
          </a:extLst>
        </xdr:cNvPr>
        <xdr:cNvSpPr txBox="1"/>
      </xdr:nvSpPr>
      <xdr:spPr>
        <a:xfrm>
          <a:off x="13027740" y="2534042"/>
          <a:ext cx="7009369" cy="1819579"/>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電流値について</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ハイタップ無し：本計算シートでは、カタログ記載値ではなく、実験値を用いている機種があります。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ハイタップあり：実験値を基本としています。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5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a:t>
          </a:r>
          <a:r>
            <a:rPr kumimoji="1" lang="en-US" altLang="ja-JP" sz="1200" b="1" u="none">
              <a:solidFill>
                <a:sysClr val="windowText" lastClr="000000"/>
              </a:solidFill>
              <a:latin typeface="Meiryo UI" panose="020B0604030504040204" pitchFamily="50" charset="-128"/>
              <a:ea typeface="Meiryo UI" panose="020B0604030504040204" pitchFamily="50" charset="-128"/>
            </a:rPr>
            <a:t>※</a:t>
          </a:r>
          <a:r>
            <a:rPr kumimoji="1" lang="ja-JP" altLang="en-US" sz="1200" b="1" u="none">
              <a:solidFill>
                <a:sysClr val="windowText" lastClr="000000"/>
              </a:solidFill>
              <a:latin typeface="Meiryo UI" panose="020B0604030504040204" pitchFamily="50" charset="-128"/>
              <a:ea typeface="Meiryo UI" panose="020B0604030504040204" pitchFamily="50" charset="-128"/>
            </a:rPr>
            <a:t>ビルトイン系は、タップ有無関係なく、最大値としています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5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ペリメータ系について</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物理的には接続可能ですが、</a:t>
          </a:r>
          <a:r>
            <a:rPr kumimoji="1" lang="en-US" altLang="ja-JP" sz="1200" b="1" u="none">
              <a:solidFill>
                <a:sysClr val="windowText" lastClr="000000"/>
              </a:solidFill>
              <a:latin typeface="Meiryo UI" panose="020B0604030504040204" pitchFamily="50" charset="-128"/>
              <a:ea typeface="Meiryo UI" panose="020B0604030504040204" pitchFamily="50" charset="-128"/>
            </a:rPr>
            <a:t>JIA</a:t>
          </a:r>
          <a:r>
            <a:rPr kumimoji="1" lang="ja-JP" altLang="en-US" sz="1200" b="1" u="none">
              <a:solidFill>
                <a:sysClr val="windowText" lastClr="000000"/>
              </a:solidFill>
              <a:latin typeface="Meiryo UI" panose="020B0604030504040204" pitchFamily="50" charset="-128"/>
              <a:ea typeface="Meiryo UI" panose="020B0604030504040204" pitchFamily="50" charset="-128"/>
            </a:rPr>
            <a:t>認証タイミングの関係で正式には</a:t>
          </a:r>
          <a:r>
            <a:rPr kumimoji="1" lang="en-US" altLang="ja-JP" sz="1200" b="1" u="none">
              <a:solidFill>
                <a:sysClr val="windowText" lastClr="000000"/>
              </a:solidFill>
              <a:latin typeface="Meiryo UI" panose="020B0604030504040204" pitchFamily="50" charset="-128"/>
              <a:ea typeface="Meiryo UI" panose="020B0604030504040204" pitchFamily="50" charset="-128"/>
            </a:rPr>
            <a:t>2025.10</a:t>
          </a:r>
          <a:r>
            <a:rPr kumimoji="1" lang="ja-JP" altLang="en-US" sz="1200" b="1" u="none">
              <a:solidFill>
                <a:sysClr val="windowText" lastClr="000000"/>
              </a:solidFill>
              <a:latin typeface="Meiryo UI" panose="020B0604030504040204" pitchFamily="50" charset="-128"/>
              <a:ea typeface="Meiryo UI" panose="020B0604030504040204" pitchFamily="50" charset="-128"/>
            </a:rPr>
            <a:t>より</a:t>
          </a:r>
          <a:r>
            <a:rPr kumimoji="1" lang="en-US" altLang="ja-JP" sz="1200" b="1" u="none">
              <a:solidFill>
                <a:sysClr val="windowText" lastClr="000000"/>
              </a:solidFill>
              <a:latin typeface="Meiryo UI" panose="020B0604030504040204" pitchFamily="50" charset="-128"/>
              <a:ea typeface="Meiryo UI" panose="020B0604030504040204" pitchFamily="50" charset="-128"/>
            </a:rPr>
            <a:t>OK</a:t>
          </a:r>
          <a:r>
            <a:rPr kumimoji="1" lang="ja-JP" altLang="en-US" sz="1200" b="1" u="none">
              <a:solidFill>
                <a:sysClr val="windowText" lastClr="000000"/>
              </a:solidFill>
              <a:latin typeface="Meiryo UI" panose="020B0604030504040204" pitchFamily="50" charset="-128"/>
              <a:ea typeface="Meiryo UI" panose="020B0604030504040204" pitchFamily="50" charset="-128"/>
            </a:rPr>
            <a:t>となる見込みです。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22</xdr:col>
      <xdr:colOff>224246</xdr:colOff>
      <xdr:row>139</xdr:row>
      <xdr:rowOff>56333</xdr:rowOff>
    </xdr:from>
    <xdr:to>
      <xdr:col>22</xdr:col>
      <xdr:colOff>505361</xdr:colOff>
      <xdr:row>141</xdr:row>
      <xdr:rowOff>21470</xdr:rowOff>
    </xdr:to>
    <xdr:sp macro="" textlink="">
      <xdr:nvSpPr>
        <xdr:cNvPr id="6" name="四角形: 角を丸くする 5">
          <a:extLst>
            <a:ext uri="{FF2B5EF4-FFF2-40B4-BE49-F238E27FC236}">
              <a16:creationId xmlns:a16="http://schemas.microsoft.com/office/drawing/2014/main" id="{FDAF7BC9-F501-4124-99DE-0D0134DEA989}"/>
            </a:ext>
          </a:extLst>
        </xdr:cNvPr>
        <xdr:cNvSpPr/>
      </xdr:nvSpPr>
      <xdr:spPr>
        <a:xfrm>
          <a:off x="14111696" y="23703733"/>
          <a:ext cx="281115" cy="301687"/>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26</xdr:col>
      <xdr:colOff>292916</xdr:colOff>
      <xdr:row>139</xdr:row>
      <xdr:rowOff>11974</xdr:rowOff>
    </xdr:from>
    <xdr:to>
      <xdr:col>27</xdr:col>
      <xdr:colOff>218763</xdr:colOff>
      <xdr:row>140</xdr:row>
      <xdr:rowOff>155278</xdr:rowOff>
    </xdr:to>
    <xdr:sp macro="" textlink="">
      <xdr:nvSpPr>
        <xdr:cNvPr id="7" name="四角形: 角を丸くする 6">
          <a:extLst>
            <a:ext uri="{FF2B5EF4-FFF2-40B4-BE49-F238E27FC236}">
              <a16:creationId xmlns:a16="http://schemas.microsoft.com/office/drawing/2014/main" id="{00314BEC-A009-44F7-8476-D5661D644E5E}"/>
            </a:ext>
          </a:extLst>
        </xdr:cNvPr>
        <xdr:cNvSpPr/>
      </xdr:nvSpPr>
      <xdr:spPr>
        <a:xfrm>
          <a:off x="15901216" y="23659374"/>
          <a:ext cx="281447" cy="314754"/>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501854</xdr:colOff>
      <xdr:row>139</xdr:row>
      <xdr:rowOff>1448</xdr:rowOff>
    </xdr:from>
    <xdr:to>
      <xdr:col>27</xdr:col>
      <xdr:colOff>446847</xdr:colOff>
      <xdr:row>147</xdr:row>
      <xdr:rowOff>90914</xdr:rowOff>
    </xdr:to>
    <xdr:sp macro="" textlink="">
      <xdr:nvSpPr>
        <xdr:cNvPr id="8" name="テキスト ボックス 7">
          <a:extLst>
            <a:ext uri="{FF2B5EF4-FFF2-40B4-BE49-F238E27FC236}">
              <a16:creationId xmlns:a16="http://schemas.microsoft.com/office/drawing/2014/main" id="{A4897BE6-EE4F-475D-8239-6CB2BBA3B361}"/>
            </a:ext>
          </a:extLst>
        </xdr:cNvPr>
        <xdr:cNvSpPr txBox="1"/>
      </xdr:nvSpPr>
      <xdr:spPr>
        <a:xfrm>
          <a:off x="12167711" y="23605305"/>
          <a:ext cx="4262993" cy="156810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900"/>
            </a:lnSpc>
          </a:pPr>
          <a:r>
            <a:rPr kumimoji="1" lang="ja-JP" altLang="en-US" sz="1400">
              <a:latin typeface="Meiryo UI" panose="020B0604030504040204" pitchFamily="50" charset="-128"/>
              <a:ea typeface="Meiryo UI" panose="020B0604030504040204" pitchFamily="50" charset="-128"/>
            </a:rPr>
            <a:t>下限側の制限</a:t>
          </a: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停電時運転する内機＋しない内機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endParaRPr kumimoji="1" lang="en-US" altLang="ja-JP" sz="1400">
            <a:latin typeface="Meiryo UI" panose="020B0604030504040204" pitchFamily="50" charset="-128"/>
            <a:ea typeface="Meiryo UI" panose="020B0604030504040204" pitchFamily="50" charset="-128"/>
          </a:endParaRPr>
        </a:p>
        <a:p>
          <a:pPr>
            <a:lnSpc>
              <a:spcPts val="1900"/>
            </a:lnSpc>
          </a:pP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上限側の制限</a:t>
          </a:r>
          <a:endParaRPr kumimoji="1" lang="en-US" altLang="ja-JP" sz="1400">
            <a:latin typeface="Meiryo UI" panose="020B0604030504040204" pitchFamily="50" charset="-128"/>
            <a:ea typeface="Meiryo UI" panose="020B0604030504040204" pitchFamily="50" charset="-128"/>
          </a:endParaRPr>
        </a:p>
        <a:p>
          <a:pPr>
            <a:lnSpc>
              <a:spcPts val="19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p>
      </xdr:txBody>
    </xdr:sp>
    <xdr:clientData/>
  </xdr:twoCellAnchor>
  <xdr:twoCellAnchor>
    <xdr:from>
      <xdr:col>9</xdr:col>
      <xdr:colOff>375227</xdr:colOff>
      <xdr:row>15</xdr:row>
      <xdr:rowOff>139508</xdr:rowOff>
    </xdr:from>
    <xdr:to>
      <xdr:col>13</xdr:col>
      <xdr:colOff>383885</xdr:colOff>
      <xdr:row>20</xdr:row>
      <xdr:rowOff>110365</xdr:rowOff>
    </xdr:to>
    <xdr:sp macro="" textlink="">
      <xdr:nvSpPr>
        <xdr:cNvPr id="10" name="角丸四角形吹き出し 2">
          <a:extLst>
            <a:ext uri="{FF2B5EF4-FFF2-40B4-BE49-F238E27FC236}">
              <a16:creationId xmlns:a16="http://schemas.microsoft.com/office/drawing/2014/main" id="{B81EF67E-73AC-4CA0-B734-0D0358081766}"/>
            </a:ext>
          </a:extLst>
        </xdr:cNvPr>
        <xdr:cNvSpPr/>
      </xdr:nvSpPr>
      <xdr:spPr>
        <a:xfrm>
          <a:off x="6016144" y="2933508"/>
          <a:ext cx="2844991" cy="849274"/>
        </a:xfrm>
        <a:prstGeom prst="wedgeRoundRectCallout">
          <a:avLst>
            <a:gd name="adj1" fmla="val -91248"/>
            <a:gd name="adj2" fmla="val 149457"/>
            <a:gd name="adj3" fmla="val 16667"/>
          </a:avLst>
        </a:prstGeom>
        <a:solidFill>
          <a:sysClr val="window" lastClr="FFFFFF"/>
        </a:solidFill>
        <a:ln w="25400" cap="flat" cmpd="sng" algn="ctr">
          <a:solidFill>
            <a:srgbClr val="FF0000"/>
          </a:solidFill>
          <a:prstDash val="solid"/>
        </a:ln>
        <a:effectLst/>
      </xdr:spPr>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本シートの室内機は、図面・見積書と同一であること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8</xdr:row>
      <xdr:rowOff>6350</xdr:rowOff>
    </xdr:from>
    <xdr:to>
      <xdr:col>9</xdr:col>
      <xdr:colOff>0</xdr:colOff>
      <xdr:row>8</xdr:row>
      <xdr:rowOff>158750</xdr:rowOff>
    </xdr:to>
    <xdr:sp macro="" textlink="">
      <xdr:nvSpPr>
        <xdr:cNvPr id="2" name="Text Box 2">
          <a:extLst>
            <a:ext uri="{FF2B5EF4-FFF2-40B4-BE49-F238E27FC236}">
              <a16:creationId xmlns:a16="http://schemas.microsoft.com/office/drawing/2014/main" id="{7CFAD897-05F7-4A76-913F-6F19E587ACC8}"/>
            </a:ext>
          </a:extLst>
        </xdr:cNvPr>
        <xdr:cNvSpPr txBox="1">
          <a:spLocks noChangeArrowheads="1"/>
        </xdr:cNvSpPr>
      </xdr:nvSpPr>
      <xdr:spPr bwMode="auto">
        <a:xfrm>
          <a:off x="4902200" y="1384300"/>
          <a:ext cx="704850" cy="152400"/>
        </a:xfrm>
        <a:prstGeom prst="rect">
          <a:avLst/>
        </a:prstGeom>
        <a:solidFill>
          <a:srgbClr val="FFFF00"/>
        </a:solidFill>
        <a:ln w="9525">
          <a:solidFill>
            <a:srgbClr val="000000"/>
          </a:solidFill>
          <a:miter lim="800000"/>
          <a:headEnd/>
          <a:tailEnd/>
        </a:ln>
      </xdr:spPr>
    </xdr:sp>
    <xdr:clientData/>
  </xdr:twoCellAnchor>
  <xdr:twoCellAnchor>
    <xdr:from>
      <xdr:col>8</xdr:col>
      <xdr:colOff>0</xdr:colOff>
      <xdr:row>8</xdr:row>
      <xdr:rowOff>12700</xdr:rowOff>
    </xdr:from>
    <xdr:to>
      <xdr:col>9</xdr:col>
      <xdr:colOff>0</xdr:colOff>
      <xdr:row>8</xdr:row>
      <xdr:rowOff>158750</xdr:rowOff>
    </xdr:to>
    <xdr:sp macro="" textlink="">
      <xdr:nvSpPr>
        <xdr:cNvPr id="10" name="Text Box 2">
          <a:extLst>
            <a:ext uri="{FF2B5EF4-FFF2-40B4-BE49-F238E27FC236}">
              <a16:creationId xmlns:a16="http://schemas.microsoft.com/office/drawing/2014/main" id="{D50A4A2B-C4A8-410D-ABD5-8B6515CA86CA}"/>
            </a:ext>
          </a:extLst>
        </xdr:cNvPr>
        <xdr:cNvSpPr txBox="1">
          <a:spLocks noChangeArrowheads="1"/>
        </xdr:cNvSpPr>
      </xdr:nvSpPr>
      <xdr:spPr bwMode="auto">
        <a:xfrm>
          <a:off x="4927600" y="1390650"/>
          <a:ext cx="704850" cy="146050"/>
        </a:xfrm>
        <a:prstGeom prst="rect">
          <a:avLst/>
        </a:prstGeom>
        <a:solidFill>
          <a:srgbClr val="FFFF00"/>
        </a:solidFill>
        <a:ln w="9525">
          <a:solidFill>
            <a:srgbClr val="000000"/>
          </a:solidFill>
          <a:miter lim="800000"/>
          <a:headEnd/>
          <a:tailEnd/>
        </a:ln>
      </xdr:spPr>
    </xdr:sp>
    <xdr:clientData/>
  </xdr:twoCellAnchor>
  <xdr:twoCellAnchor>
    <xdr:from>
      <xdr:col>12</xdr:col>
      <xdr:colOff>143509</xdr:colOff>
      <xdr:row>144</xdr:row>
      <xdr:rowOff>117950</xdr:rowOff>
    </xdr:from>
    <xdr:to>
      <xdr:col>18</xdr:col>
      <xdr:colOff>305633</xdr:colOff>
      <xdr:row>149</xdr:row>
      <xdr:rowOff>73837</xdr:rowOff>
    </xdr:to>
    <xdr:sp macro="" textlink="">
      <xdr:nvSpPr>
        <xdr:cNvPr id="11" name="角丸四角形吹き出し 2">
          <a:extLst>
            <a:ext uri="{FF2B5EF4-FFF2-40B4-BE49-F238E27FC236}">
              <a16:creationId xmlns:a16="http://schemas.microsoft.com/office/drawing/2014/main" id="{4A83872D-EDE0-4B20-BED1-3F297A987AD7}"/>
            </a:ext>
          </a:extLst>
        </xdr:cNvPr>
        <xdr:cNvSpPr/>
      </xdr:nvSpPr>
      <xdr:spPr>
        <a:xfrm>
          <a:off x="7890509" y="24749600"/>
          <a:ext cx="4048324" cy="794087"/>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lnSpc>
              <a:spcPts val="1200"/>
            </a:lnSpc>
          </a:pP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判定がすべて「〇」であること。</a:t>
          </a:r>
          <a:r>
            <a:rPr kumimoji="1" lang="ja-JP" altLang="en-US" sz="1200" b="1">
              <a:solidFill>
                <a:srgbClr val="FF0000"/>
              </a:solidFill>
              <a:latin typeface="HG丸ｺﾞｼｯｸM-PRO" panose="020F0600000000000000" pitchFamily="50" charset="-128"/>
              <a:ea typeface="HG丸ｺﾞｼｯｸM-PRO" panose="020F0600000000000000" pitchFamily="50" charset="-128"/>
              <a:cs typeface="+mn-cs"/>
            </a:rPr>
            <a:t>コンセント</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a:lnSpc>
              <a:spcPts val="1400"/>
            </a:lnSpc>
          </a:pP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の欄がマイナス値となっていないこと。</a:t>
          </a:r>
        </a:p>
      </xdr:txBody>
    </xdr:sp>
    <xdr:clientData/>
  </xdr:twoCellAnchor>
  <xdr:twoCellAnchor>
    <xdr:from>
      <xdr:col>19</xdr:col>
      <xdr:colOff>880190</xdr:colOff>
      <xdr:row>13</xdr:row>
      <xdr:rowOff>133742</xdr:rowOff>
    </xdr:from>
    <xdr:to>
      <xdr:col>38</xdr:col>
      <xdr:colOff>79059</xdr:colOff>
      <xdr:row>24</xdr:row>
      <xdr:rowOff>48321</xdr:rowOff>
    </xdr:to>
    <xdr:sp macro="" textlink="">
      <xdr:nvSpPr>
        <xdr:cNvPr id="12" name="テキスト ボックス 11">
          <a:extLst>
            <a:ext uri="{FF2B5EF4-FFF2-40B4-BE49-F238E27FC236}">
              <a16:creationId xmlns:a16="http://schemas.microsoft.com/office/drawing/2014/main" id="{2A911DD5-0243-4943-9FFD-AC4BA97AE9BA}"/>
            </a:ext>
          </a:extLst>
        </xdr:cNvPr>
        <xdr:cNvSpPr txBox="1"/>
      </xdr:nvSpPr>
      <xdr:spPr>
        <a:xfrm>
          <a:off x="13063119" y="2528599"/>
          <a:ext cx="6982154" cy="1837722"/>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電流値について</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ハイタップ無し：本計算シートでは、カタログ記載値ではなく、実験値を用いている機種があります。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ハイタップあり：実験値を基本としています。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5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a:t>
          </a:r>
          <a:r>
            <a:rPr kumimoji="1" lang="en-US" altLang="ja-JP" sz="1200" b="1" u="none">
              <a:solidFill>
                <a:sysClr val="windowText" lastClr="000000"/>
              </a:solidFill>
              <a:latin typeface="Meiryo UI" panose="020B0604030504040204" pitchFamily="50" charset="-128"/>
              <a:ea typeface="Meiryo UI" panose="020B0604030504040204" pitchFamily="50" charset="-128"/>
            </a:rPr>
            <a:t>※</a:t>
          </a:r>
          <a:r>
            <a:rPr kumimoji="1" lang="ja-JP" altLang="en-US" sz="1200" b="1" u="none">
              <a:solidFill>
                <a:sysClr val="windowText" lastClr="000000"/>
              </a:solidFill>
              <a:latin typeface="Meiryo UI" panose="020B0604030504040204" pitchFamily="50" charset="-128"/>
              <a:ea typeface="Meiryo UI" panose="020B0604030504040204" pitchFamily="50" charset="-128"/>
            </a:rPr>
            <a:t>ビルトイン系は、タップ有無関係なく、最大値としています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5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ペリメータ系について</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物理的には接続可能ですが、</a:t>
          </a:r>
          <a:r>
            <a:rPr kumimoji="1" lang="en-US" altLang="ja-JP" sz="1200" b="1" u="none">
              <a:solidFill>
                <a:sysClr val="windowText" lastClr="000000"/>
              </a:solidFill>
              <a:latin typeface="Meiryo UI" panose="020B0604030504040204" pitchFamily="50" charset="-128"/>
              <a:ea typeface="Meiryo UI" panose="020B0604030504040204" pitchFamily="50" charset="-128"/>
            </a:rPr>
            <a:t>JIA</a:t>
          </a:r>
          <a:r>
            <a:rPr kumimoji="1" lang="ja-JP" altLang="en-US" sz="1200" b="1" u="none">
              <a:solidFill>
                <a:sysClr val="windowText" lastClr="000000"/>
              </a:solidFill>
              <a:latin typeface="Meiryo UI" panose="020B0604030504040204" pitchFamily="50" charset="-128"/>
              <a:ea typeface="Meiryo UI" panose="020B0604030504040204" pitchFamily="50" charset="-128"/>
            </a:rPr>
            <a:t>認証タイミングの関係で正式には</a:t>
          </a:r>
          <a:r>
            <a:rPr kumimoji="1" lang="en-US" altLang="ja-JP" sz="1200" b="1" u="none">
              <a:solidFill>
                <a:sysClr val="windowText" lastClr="000000"/>
              </a:solidFill>
              <a:latin typeface="Meiryo UI" panose="020B0604030504040204" pitchFamily="50" charset="-128"/>
              <a:ea typeface="Meiryo UI" panose="020B0604030504040204" pitchFamily="50" charset="-128"/>
            </a:rPr>
            <a:t>2025.10</a:t>
          </a:r>
          <a:r>
            <a:rPr kumimoji="1" lang="ja-JP" altLang="en-US" sz="1200" b="1" u="none">
              <a:solidFill>
                <a:sysClr val="windowText" lastClr="000000"/>
              </a:solidFill>
              <a:latin typeface="Meiryo UI" panose="020B0604030504040204" pitchFamily="50" charset="-128"/>
              <a:ea typeface="Meiryo UI" panose="020B0604030504040204" pitchFamily="50" charset="-128"/>
            </a:rPr>
            <a:t>より</a:t>
          </a:r>
          <a:r>
            <a:rPr kumimoji="1" lang="en-US" altLang="ja-JP" sz="1200" b="1" u="none">
              <a:solidFill>
                <a:sysClr val="windowText" lastClr="000000"/>
              </a:solidFill>
              <a:latin typeface="Meiryo UI" panose="020B0604030504040204" pitchFamily="50" charset="-128"/>
              <a:ea typeface="Meiryo UI" panose="020B0604030504040204" pitchFamily="50" charset="-128"/>
            </a:rPr>
            <a:t>OK</a:t>
          </a:r>
          <a:r>
            <a:rPr kumimoji="1" lang="ja-JP" altLang="en-US" sz="1200" b="1" u="none">
              <a:solidFill>
                <a:sysClr val="windowText" lastClr="000000"/>
              </a:solidFill>
              <a:latin typeface="Meiryo UI" panose="020B0604030504040204" pitchFamily="50" charset="-128"/>
              <a:ea typeface="Meiryo UI" panose="020B0604030504040204" pitchFamily="50" charset="-128"/>
            </a:rPr>
            <a:t>となる見込みです。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22</xdr:col>
      <xdr:colOff>224246</xdr:colOff>
      <xdr:row>139</xdr:row>
      <xdr:rowOff>56333</xdr:rowOff>
    </xdr:from>
    <xdr:to>
      <xdr:col>22</xdr:col>
      <xdr:colOff>505361</xdr:colOff>
      <xdr:row>141</xdr:row>
      <xdr:rowOff>21470</xdr:rowOff>
    </xdr:to>
    <xdr:sp macro="" textlink="">
      <xdr:nvSpPr>
        <xdr:cNvPr id="13" name="四角形: 角を丸くする 12">
          <a:extLst>
            <a:ext uri="{FF2B5EF4-FFF2-40B4-BE49-F238E27FC236}">
              <a16:creationId xmlns:a16="http://schemas.microsoft.com/office/drawing/2014/main" id="{CD657C27-7337-478D-9E12-C19790AC2492}"/>
            </a:ext>
          </a:extLst>
        </xdr:cNvPr>
        <xdr:cNvSpPr/>
      </xdr:nvSpPr>
      <xdr:spPr>
        <a:xfrm>
          <a:off x="14111696" y="23703733"/>
          <a:ext cx="281115" cy="301687"/>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26</xdr:col>
      <xdr:colOff>292916</xdr:colOff>
      <xdr:row>139</xdr:row>
      <xdr:rowOff>11974</xdr:rowOff>
    </xdr:from>
    <xdr:to>
      <xdr:col>27</xdr:col>
      <xdr:colOff>218763</xdr:colOff>
      <xdr:row>140</xdr:row>
      <xdr:rowOff>155278</xdr:rowOff>
    </xdr:to>
    <xdr:sp macro="" textlink="">
      <xdr:nvSpPr>
        <xdr:cNvPr id="14" name="四角形: 角を丸くする 13">
          <a:extLst>
            <a:ext uri="{FF2B5EF4-FFF2-40B4-BE49-F238E27FC236}">
              <a16:creationId xmlns:a16="http://schemas.microsoft.com/office/drawing/2014/main" id="{A7CF9B87-A894-4312-8651-A7DFC98B1015}"/>
            </a:ext>
          </a:extLst>
        </xdr:cNvPr>
        <xdr:cNvSpPr/>
      </xdr:nvSpPr>
      <xdr:spPr>
        <a:xfrm>
          <a:off x="15901216" y="23659374"/>
          <a:ext cx="281447" cy="314754"/>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19</xdr:col>
      <xdr:colOff>238782</xdr:colOff>
      <xdr:row>138</xdr:row>
      <xdr:rowOff>92162</xdr:rowOff>
    </xdr:from>
    <xdr:to>
      <xdr:col>28</xdr:col>
      <xdr:colOff>183775</xdr:colOff>
      <xdr:row>147</xdr:row>
      <xdr:rowOff>18342</xdr:rowOff>
    </xdr:to>
    <xdr:sp macro="" textlink="">
      <xdr:nvSpPr>
        <xdr:cNvPr id="15" name="テキスト ボックス 14">
          <a:extLst>
            <a:ext uri="{FF2B5EF4-FFF2-40B4-BE49-F238E27FC236}">
              <a16:creationId xmlns:a16="http://schemas.microsoft.com/office/drawing/2014/main" id="{D827B173-244E-4E00-9CB6-F8ABB1208422}"/>
            </a:ext>
          </a:extLst>
        </xdr:cNvPr>
        <xdr:cNvSpPr txBox="1"/>
      </xdr:nvSpPr>
      <xdr:spPr>
        <a:xfrm>
          <a:off x="12386332" y="23574462"/>
          <a:ext cx="4275693" cy="157718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900"/>
            </a:lnSpc>
          </a:pPr>
          <a:r>
            <a:rPr kumimoji="1" lang="ja-JP" altLang="en-US" sz="1400">
              <a:latin typeface="Meiryo UI" panose="020B0604030504040204" pitchFamily="50" charset="-128"/>
              <a:ea typeface="Meiryo UI" panose="020B0604030504040204" pitchFamily="50" charset="-128"/>
            </a:rPr>
            <a:t>下限側の制限</a:t>
          </a: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停電時運転する内機＋しない内機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endParaRPr kumimoji="1" lang="en-US" altLang="ja-JP" sz="1400">
            <a:latin typeface="Meiryo UI" panose="020B0604030504040204" pitchFamily="50" charset="-128"/>
            <a:ea typeface="Meiryo UI" panose="020B0604030504040204" pitchFamily="50" charset="-128"/>
          </a:endParaRPr>
        </a:p>
        <a:p>
          <a:pPr>
            <a:lnSpc>
              <a:spcPts val="1900"/>
            </a:lnSpc>
          </a:pP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上限側の制限</a:t>
          </a:r>
          <a:endParaRPr kumimoji="1" lang="en-US" altLang="ja-JP" sz="1400">
            <a:latin typeface="Meiryo UI" panose="020B0604030504040204" pitchFamily="50" charset="-128"/>
            <a:ea typeface="Meiryo UI" panose="020B0604030504040204" pitchFamily="50" charset="-128"/>
          </a:endParaRPr>
        </a:p>
        <a:p>
          <a:pPr>
            <a:lnSpc>
              <a:spcPts val="19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5</xdr:col>
      <xdr:colOff>85726</xdr:colOff>
      <xdr:row>27</xdr:row>
      <xdr:rowOff>38243</xdr:rowOff>
    </xdr:from>
    <xdr:ext cx="3905250" cy="323564"/>
    <xdr:sp macro="" textlink="">
      <xdr:nvSpPr>
        <xdr:cNvPr id="2" name="フローチャート: 代替処理 1">
          <a:extLst>
            <a:ext uri="{FF2B5EF4-FFF2-40B4-BE49-F238E27FC236}">
              <a16:creationId xmlns:a16="http://schemas.microsoft.com/office/drawing/2014/main" id="{CB8B0C9D-7031-4E56-8E0B-4AF8F788A6A2}"/>
            </a:ext>
          </a:extLst>
        </xdr:cNvPr>
        <xdr:cNvSpPr/>
      </xdr:nvSpPr>
      <xdr:spPr>
        <a:xfrm>
          <a:off x="4029076" y="5473843"/>
          <a:ext cx="3905250" cy="323564"/>
        </a:xfrm>
        <a:prstGeom prst="flowChartAlternateProcess">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ctr"/>
          <a:r>
            <a:rPr kumimoji="1" lang="ja-JP" altLang="en-US" sz="1200" b="1">
              <a:solidFill>
                <a:srgbClr val="FF0000"/>
              </a:solidFill>
            </a:rPr>
            <a:t>台数・能力の両方が「ＯＫ」となるように室内機を選定する</a:t>
          </a:r>
        </a:p>
      </xdr:txBody>
    </xdr:sp>
    <xdr:clientData/>
  </xdr:oneCellAnchor>
  <xdr:twoCellAnchor>
    <xdr:from>
      <xdr:col>6</xdr:col>
      <xdr:colOff>457200</xdr:colOff>
      <xdr:row>35</xdr:row>
      <xdr:rowOff>166946</xdr:rowOff>
    </xdr:from>
    <xdr:to>
      <xdr:col>10</xdr:col>
      <xdr:colOff>361950</xdr:colOff>
      <xdr:row>39</xdr:row>
      <xdr:rowOff>190500</xdr:rowOff>
    </xdr:to>
    <xdr:sp macro="" textlink="">
      <xdr:nvSpPr>
        <xdr:cNvPr id="3" name="角丸四角形吹き出し 2">
          <a:extLst>
            <a:ext uri="{FF2B5EF4-FFF2-40B4-BE49-F238E27FC236}">
              <a16:creationId xmlns:a16="http://schemas.microsoft.com/office/drawing/2014/main" id="{A4D6AE45-C6DF-4007-90FC-B479C5B364A8}"/>
            </a:ext>
          </a:extLst>
        </xdr:cNvPr>
        <xdr:cNvSpPr/>
      </xdr:nvSpPr>
      <xdr:spPr>
        <a:xfrm>
          <a:off x="4857750" y="7145596"/>
          <a:ext cx="2813050" cy="798254"/>
        </a:xfrm>
        <a:prstGeom prst="wedgeRoundRectCallout">
          <a:avLst>
            <a:gd name="adj1" fmla="val -118214"/>
            <a:gd name="adj2" fmla="val -119438"/>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3">
          <a:extLst>
            <a:ext uri="{FF2B5EF4-FFF2-40B4-BE49-F238E27FC236}">
              <a16:creationId xmlns:a16="http://schemas.microsoft.com/office/drawing/2014/main" id="{85B4A46B-074B-4B79-BA53-A644FAD49268}"/>
            </a:ext>
          </a:extLst>
        </xdr:cNvPr>
        <xdr:cNvSpPr/>
      </xdr:nvSpPr>
      <xdr:spPr>
        <a:xfrm>
          <a:off x="4010025" y="10315575"/>
          <a:ext cx="1701800"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761999</xdr:colOff>
      <xdr:row>2</xdr:row>
      <xdr:rowOff>275167</xdr:rowOff>
    </xdr:from>
    <xdr:to>
      <xdr:col>11</xdr:col>
      <xdr:colOff>823560</xdr:colOff>
      <xdr:row>4</xdr:row>
      <xdr:rowOff>74612</xdr:rowOff>
    </xdr:to>
    <xdr:sp macro="" textlink="">
      <xdr:nvSpPr>
        <xdr:cNvPr id="3" name="AutoShape 68">
          <a:extLst>
            <a:ext uri="{FF2B5EF4-FFF2-40B4-BE49-F238E27FC236}">
              <a16:creationId xmlns:a16="http://schemas.microsoft.com/office/drawing/2014/main" id="{F42CAC66-BBAA-4CFB-B2E1-8D1ED681335E}"/>
            </a:ext>
          </a:extLst>
        </xdr:cNvPr>
        <xdr:cNvSpPr>
          <a:spLocks noChangeArrowheads="1"/>
        </xdr:cNvSpPr>
      </xdr:nvSpPr>
      <xdr:spPr bwMode="auto">
        <a:xfrm>
          <a:off x="6553199" y="640292"/>
          <a:ext cx="1817336" cy="453495"/>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6</xdr:col>
      <xdr:colOff>571500</xdr:colOff>
      <xdr:row>19</xdr:row>
      <xdr:rowOff>169333</xdr:rowOff>
    </xdr:from>
    <xdr:to>
      <xdr:col>10</xdr:col>
      <xdr:colOff>173920</xdr:colOff>
      <xdr:row>23</xdr:row>
      <xdr:rowOff>90229</xdr:rowOff>
    </xdr:to>
    <xdr:sp macro="" textlink="">
      <xdr:nvSpPr>
        <xdr:cNvPr id="4" name="角丸四角形吹き出し 2">
          <a:extLst>
            <a:ext uri="{FF2B5EF4-FFF2-40B4-BE49-F238E27FC236}">
              <a16:creationId xmlns:a16="http://schemas.microsoft.com/office/drawing/2014/main" id="{B42187AC-4428-4F2E-AD82-7A41644B1221}"/>
            </a:ext>
          </a:extLst>
        </xdr:cNvPr>
        <xdr:cNvSpPr/>
      </xdr:nvSpPr>
      <xdr:spPr>
        <a:xfrm>
          <a:off x="3848100" y="4855633"/>
          <a:ext cx="2917120" cy="870221"/>
        </a:xfrm>
        <a:prstGeom prst="wedgeRoundRectCallout">
          <a:avLst>
            <a:gd name="adj1" fmla="val -51267"/>
            <a:gd name="adj2" fmla="val -135262"/>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1">
          <a:extLst>
            <a:ext uri="{FF2B5EF4-FFF2-40B4-BE49-F238E27FC236}">
              <a16:creationId xmlns:a16="http://schemas.microsoft.com/office/drawing/2014/main" id="{0BD2B851-5477-436E-9D2B-7E77A0485A96}"/>
            </a:ext>
          </a:extLst>
        </xdr:cNvPr>
        <xdr:cNvSpPr/>
      </xdr:nvSpPr>
      <xdr:spPr>
        <a:xfrm>
          <a:off x="4010025" y="10410825"/>
          <a:ext cx="1701800"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3">
          <a:extLst>
            <a:ext uri="{FF2B5EF4-FFF2-40B4-BE49-F238E27FC236}">
              <a16:creationId xmlns:a16="http://schemas.microsoft.com/office/drawing/2014/main" id="{8564921D-6542-488E-B0AA-C8713782C020}"/>
            </a:ext>
          </a:extLst>
        </xdr:cNvPr>
        <xdr:cNvSpPr/>
      </xdr:nvSpPr>
      <xdr:spPr>
        <a:xfrm>
          <a:off x="4010025" y="10315575"/>
          <a:ext cx="1701800"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228600</xdr:colOff>
      <xdr:row>4</xdr:row>
      <xdr:rowOff>144780</xdr:rowOff>
    </xdr:from>
    <xdr:to>
      <xdr:col>9</xdr:col>
      <xdr:colOff>373380</xdr:colOff>
      <xdr:row>10</xdr:row>
      <xdr:rowOff>121920</xdr:rowOff>
    </xdr:to>
    <xdr:sp macro="" textlink="">
      <xdr:nvSpPr>
        <xdr:cNvPr id="2" name="テキスト ボックス 1">
          <a:extLst>
            <a:ext uri="{FF2B5EF4-FFF2-40B4-BE49-F238E27FC236}">
              <a16:creationId xmlns:a16="http://schemas.microsoft.com/office/drawing/2014/main" id="{187712C8-7EF8-4490-B9CE-2704F56BA832}"/>
            </a:ext>
          </a:extLst>
        </xdr:cNvPr>
        <xdr:cNvSpPr txBox="1"/>
      </xdr:nvSpPr>
      <xdr:spPr>
        <a:xfrm>
          <a:off x="7696200" y="1056005"/>
          <a:ext cx="1998980" cy="135509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latin typeface="游ゴシック" panose="020B0400000000000000" pitchFamily="50" charset="-128"/>
              <a:ea typeface="游ゴシック" panose="020B0400000000000000" pitchFamily="50" charset="-128"/>
            </a:rPr>
            <a:t>〇変更箇所の対象</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・黄色ハッチングのセル</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〇変更内容</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・修正内容を赤字で表示</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11B53-E444-4946-8E15-6B50E5F5124A}">
  <dimension ref="A1"/>
  <sheetViews>
    <sheetView showGridLines="0" workbookViewId="0">
      <selection activeCell="C11" sqref="C11:H11"/>
    </sheetView>
  </sheetViews>
  <sheetFormatPr defaultRowHeight="13"/>
  <sheetData/>
  <phoneticPr fontId="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5E649-40AC-4213-83ED-4C845AF8BEB1}">
  <dimension ref="A1:G68"/>
  <sheetViews>
    <sheetView showGridLines="0" workbookViewId="0">
      <selection activeCell="D22" sqref="D22"/>
    </sheetView>
  </sheetViews>
  <sheetFormatPr defaultColWidth="8.90625" defaultRowHeight="18"/>
  <cols>
    <col min="1" max="1" width="16.453125" style="95" customWidth="1"/>
    <col min="2" max="2" width="23.90625" style="95" customWidth="1"/>
    <col min="3" max="5" width="15.6328125" style="95" customWidth="1"/>
    <col min="6" max="6" width="19.453125" style="95" customWidth="1"/>
    <col min="7" max="16384" width="8.90625" style="95"/>
  </cols>
  <sheetData>
    <row r="1" spans="1:7">
      <c r="A1" s="96" t="s">
        <v>0</v>
      </c>
      <c r="B1" s="96" t="s">
        <v>24</v>
      </c>
      <c r="C1" s="96" t="s">
        <v>20</v>
      </c>
      <c r="D1" s="96" t="s">
        <v>21</v>
      </c>
      <c r="E1" s="96" t="s">
        <v>22</v>
      </c>
      <c r="F1" s="97" t="s">
        <v>23</v>
      </c>
    </row>
    <row r="2" spans="1:7">
      <c r="A2" s="332" t="s">
        <v>260</v>
      </c>
      <c r="B2" s="332" t="s">
        <v>29</v>
      </c>
      <c r="C2" s="333">
        <v>2.2000000000000002</v>
      </c>
      <c r="D2" s="333">
        <v>4.2</v>
      </c>
      <c r="E2" s="333">
        <v>0.2</v>
      </c>
      <c r="F2" s="334">
        <v>0.2</v>
      </c>
      <c r="G2" s="335" t="s">
        <v>261</v>
      </c>
    </row>
    <row r="3" spans="1:7">
      <c r="A3" s="332" t="s">
        <v>262</v>
      </c>
      <c r="B3" s="332" t="s">
        <v>29</v>
      </c>
      <c r="C3" s="333">
        <v>3.6</v>
      </c>
      <c r="D3" s="333">
        <v>4.2</v>
      </c>
      <c r="E3" s="333">
        <v>0.3</v>
      </c>
      <c r="F3" s="334">
        <v>0.3</v>
      </c>
    </row>
    <row r="4" spans="1:7">
      <c r="A4" s="332" t="s">
        <v>263</v>
      </c>
      <c r="B4" s="332" t="s">
        <v>29</v>
      </c>
      <c r="C4" s="333">
        <v>4.5</v>
      </c>
      <c r="D4" s="333">
        <v>4.2</v>
      </c>
      <c r="E4" s="333">
        <v>0.3</v>
      </c>
      <c r="F4" s="334">
        <v>0.3</v>
      </c>
    </row>
    <row r="5" spans="1:7">
      <c r="A5" s="101" t="s">
        <v>140</v>
      </c>
      <c r="B5" s="98" t="s">
        <v>30</v>
      </c>
      <c r="C5" s="98">
        <v>4.5</v>
      </c>
      <c r="D5" s="102">
        <v>4.2</v>
      </c>
      <c r="E5" s="98">
        <v>0.3</v>
      </c>
      <c r="F5" s="99">
        <v>0.3</v>
      </c>
    </row>
    <row r="6" spans="1:7">
      <c r="A6" s="101" t="s">
        <v>141</v>
      </c>
      <c r="B6" s="98" t="s">
        <v>29</v>
      </c>
      <c r="C6" s="98">
        <v>5.6</v>
      </c>
      <c r="D6" s="102">
        <v>4.2</v>
      </c>
      <c r="E6" s="98">
        <v>0.4</v>
      </c>
      <c r="F6" s="99">
        <v>0.4</v>
      </c>
    </row>
    <row r="7" spans="1:7">
      <c r="A7" s="101" t="s">
        <v>142</v>
      </c>
      <c r="B7" s="98" t="s">
        <v>29</v>
      </c>
      <c r="C7" s="98">
        <v>7.1</v>
      </c>
      <c r="D7" s="102">
        <v>4.2</v>
      </c>
      <c r="E7" s="98">
        <v>0.4</v>
      </c>
      <c r="F7" s="99">
        <v>0.4</v>
      </c>
    </row>
    <row r="8" spans="1:7">
      <c r="A8" s="101" t="s">
        <v>143</v>
      </c>
      <c r="B8" s="98" t="s">
        <v>29</v>
      </c>
      <c r="C8" s="100">
        <v>8</v>
      </c>
      <c r="D8" s="102">
        <v>4.2</v>
      </c>
      <c r="E8" s="98">
        <v>0.5</v>
      </c>
      <c r="F8" s="99">
        <v>0.5</v>
      </c>
    </row>
    <row r="9" spans="1:7">
      <c r="A9" s="101" t="s">
        <v>144</v>
      </c>
      <c r="B9" s="98" t="s">
        <v>29</v>
      </c>
      <c r="C9" s="100">
        <v>9</v>
      </c>
      <c r="D9" s="102">
        <v>8.1</v>
      </c>
      <c r="E9" s="98">
        <v>0.6</v>
      </c>
      <c r="F9" s="99">
        <v>0.6</v>
      </c>
    </row>
    <row r="10" spans="1:7">
      <c r="A10" s="101" t="s">
        <v>145</v>
      </c>
      <c r="B10" s="98" t="s">
        <v>29</v>
      </c>
      <c r="C10" s="98">
        <v>11.2</v>
      </c>
      <c r="D10" s="102">
        <v>8.1</v>
      </c>
      <c r="E10" s="98">
        <v>0.6</v>
      </c>
      <c r="F10" s="99">
        <v>0.6</v>
      </c>
    </row>
    <row r="11" spans="1:7">
      <c r="A11" s="101" t="s">
        <v>146</v>
      </c>
      <c r="B11" s="98" t="s">
        <v>29</v>
      </c>
      <c r="C11" s="100">
        <v>14</v>
      </c>
      <c r="D11" s="102">
        <v>8.1</v>
      </c>
      <c r="E11" s="98">
        <v>0.9</v>
      </c>
      <c r="F11" s="99">
        <v>0.9</v>
      </c>
    </row>
    <row r="12" spans="1:7">
      <c r="A12" s="101" t="s">
        <v>147</v>
      </c>
      <c r="B12" s="98" t="s">
        <v>29</v>
      </c>
      <c r="C12" s="100">
        <v>16</v>
      </c>
      <c r="D12" s="102">
        <v>8.1</v>
      </c>
      <c r="E12" s="98">
        <v>1.2</v>
      </c>
      <c r="F12" s="99">
        <v>1.2</v>
      </c>
    </row>
    <row r="13" spans="1:7">
      <c r="A13" s="336" t="s">
        <v>264</v>
      </c>
      <c r="B13" s="336" t="s">
        <v>28</v>
      </c>
      <c r="C13" s="336">
        <v>2.8</v>
      </c>
      <c r="D13" s="336">
        <v>4.2</v>
      </c>
      <c r="E13" s="336">
        <v>0.2</v>
      </c>
      <c r="F13" s="337">
        <v>0.2</v>
      </c>
    </row>
    <row r="14" spans="1:7">
      <c r="A14" s="336" t="s">
        <v>265</v>
      </c>
      <c r="B14" s="336" t="s">
        <v>27</v>
      </c>
      <c r="C14" s="336">
        <v>3.6</v>
      </c>
      <c r="D14" s="336">
        <v>4.2</v>
      </c>
      <c r="E14" s="336">
        <v>0.2</v>
      </c>
      <c r="F14" s="337">
        <v>0.2</v>
      </c>
    </row>
    <row r="15" spans="1:7">
      <c r="A15" s="101" t="s">
        <v>148</v>
      </c>
      <c r="B15" s="98" t="s">
        <v>28</v>
      </c>
      <c r="C15" s="98">
        <v>4.5</v>
      </c>
      <c r="D15" s="102">
        <v>4.2</v>
      </c>
      <c r="E15" s="98">
        <v>0.3</v>
      </c>
      <c r="F15" s="99">
        <v>0.3</v>
      </c>
    </row>
    <row r="16" spans="1:7">
      <c r="A16" s="101" t="s">
        <v>149</v>
      </c>
      <c r="B16" s="98" t="s">
        <v>27</v>
      </c>
      <c r="C16" s="98">
        <v>5.6</v>
      </c>
      <c r="D16" s="102">
        <v>4.2</v>
      </c>
      <c r="E16" s="98">
        <v>0.3</v>
      </c>
      <c r="F16" s="99">
        <v>0.3</v>
      </c>
    </row>
    <row r="17" spans="1:6">
      <c r="A17" s="101" t="s">
        <v>150</v>
      </c>
      <c r="B17" s="98" t="s">
        <v>27</v>
      </c>
      <c r="C17" s="98">
        <v>7.1</v>
      </c>
      <c r="D17" s="102">
        <v>4.2</v>
      </c>
      <c r="E17" s="98">
        <v>0.4</v>
      </c>
      <c r="F17" s="99">
        <v>0.4</v>
      </c>
    </row>
    <row r="18" spans="1:6">
      <c r="A18" s="101" t="s">
        <v>151</v>
      </c>
      <c r="B18" s="98" t="s">
        <v>27</v>
      </c>
      <c r="C18" s="100">
        <v>8</v>
      </c>
      <c r="D18" s="102">
        <v>4.2</v>
      </c>
      <c r="E18" s="98">
        <v>0.5</v>
      </c>
      <c r="F18" s="99">
        <v>0.5</v>
      </c>
    </row>
    <row r="19" spans="1:6">
      <c r="A19" s="101" t="s">
        <v>152</v>
      </c>
      <c r="B19" s="98" t="s">
        <v>27</v>
      </c>
      <c r="C19" s="100">
        <v>9</v>
      </c>
      <c r="D19" s="102">
        <v>4.2</v>
      </c>
      <c r="E19" s="98">
        <v>0.8</v>
      </c>
      <c r="F19" s="99">
        <v>0.8</v>
      </c>
    </row>
    <row r="20" spans="1:6">
      <c r="A20" s="101" t="s">
        <v>153</v>
      </c>
      <c r="B20" s="98" t="s">
        <v>27</v>
      </c>
      <c r="C20" s="98">
        <v>11.2</v>
      </c>
      <c r="D20" s="102">
        <v>4.2</v>
      </c>
      <c r="E20" s="98">
        <v>1.3</v>
      </c>
      <c r="F20" s="99">
        <v>1.3</v>
      </c>
    </row>
    <row r="21" spans="1:6">
      <c r="A21" s="101" t="s">
        <v>154</v>
      </c>
      <c r="B21" s="98" t="s">
        <v>27</v>
      </c>
      <c r="C21" s="100">
        <v>14</v>
      </c>
      <c r="D21" s="102">
        <v>4.2</v>
      </c>
      <c r="E21" s="98">
        <v>1.3</v>
      </c>
      <c r="F21" s="99">
        <v>1.3</v>
      </c>
    </row>
    <row r="22" spans="1:6">
      <c r="A22" s="101" t="s">
        <v>155</v>
      </c>
      <c r="B22" s="98" t="s">
        <v>27</v>
      </c>
      <c r="C22" s="100">
        <v>16</v>
      </c>
      <c r="D22" s="102">
        <v>4.2</v>
      </c>
      <c r="E22" s="98">
        <v>1.3</v>
      </c>
      <c r="F22" s="99">
        <v>1.3</v>
      </c>
    </row>
    <row r="23" spans="1:6">
      <c r="A23" s="336" t="s">
        <v>266</v>
      </c>
      <c r="B23" s="336" t="s">
        <v>27</v>
      </c>
      <c r="C23" s="338">
        <v>2.8</v>
      </c>
      <c r="D23" s="336">
        <v>4.2</v>
      </c>
      <c r="E23" s="336">
        <v>0.2</v>
      </c>
      <c r="F23" s="337">
        <v>0.2</v>
      </c>
    </row>
    <row r="24" spans="1:6">
      <c r="A24" s="336" t="s">
        <v>267</v>
      </c>
      <c r="B24" s="336" t="s">
        <v>27</v>
      </c>
      <c r="C24" s="338">
        <v>3.6</v>
      </c>
      <c r="D24" s="336">
        <v>4.2</v>
      </c>
      <c r="E24" s="336">
        <v>0.2</v>
      </c>
      <c r="F24" s="337">
        <v>0.2</v>
      </c>
    </row>
    <row r="25" spans="1:6">
      <c r="A25" s="101" t="s">
        <v>156</v>
      </c>
      <c r="B25" s="98" t="s">
        <v>26</v>
      </c>
      <c r="C25" s="98">
        <v>4.5</v>
      </c>
      <c r="D25" s="102">
        <v>4.2</v>
      </c>
      <c r="E25" s="98">
        <v>0.3</v>
      </c>
      <c r="F25" s="99">
        <v>0.3</v>
      </c>
    </row>
    <row r="26" spans="1:6">
      <c r="A26" s="101" t="s">
        <v>157</v>
      </c>
      <c r="B26" s="98" t="s">
        <v>26</v>
      </c>
      <c r="C26" s="98">
        <v>5.6</v>
      </c>
      <c r="D26" s="102">
        <v>4.2</v>
      </c>
      <c r="E26" s="98">
        <v>0.3</v>
      </c>
      <c r="F26" s="99">
        <v>0.3</v>
      </c>
    </row>
    <row r="27" spans="1:6">
      <c r="A27" s="101" t="s">
        <v>158</v>
      </c>
      <c r="B27" s="98" t="s">
        <v>26</v>
      </c>
      <c r="C27" s="98">
        <v>7.1</v>
      </c>
      <c r="D27" s="102">
        <v>4.2</v>
      </c>
      <c r="E27" s="98">
        <v>0.5</v>
      </c>
      <c r="F27" s="99">
        <v>0.5</v>
      </c>
    </row>
    <row r="28" spans="1:6">
      <c r="A28" s="101" t="s">
        <v>159</v>
      </c>
      <c r="B28" s="98" t="s">
        <v>26</v>
      </c>
      <c r="C28" s="100">
        <v>8</v>
      </c>
      <c r="D28" s="102">
        <v>4.2</v>
      </c>
      <c r="E28" s="98">
        <v>0.7</v>
      </c>
      <c r="F28" s="99">
        <v>0.7</v>
      </c>
    </row>
    <row r="29" spans="1:6">
      <c r="A29" s="101" t="s">
        <v>160</v>
      </c>
      <c r="B29" s="98" t="s">
        <v>26</v>
      </c>
      <c r="C29" s="100">
        <v>9</v>
      </c>
      <c r="D29" s="102">
        <v>4.2</v>
      </c>
      <c r="E29" s="98">
        <v>0.7</v>
      </c>
      <c r="F29" s="99">
        <v>0.7</v>
      </c>
    </row>
    <row r="30" spans="1:6">
      <c r="A30" s="101" t="s">
        <v>161</v>
      </c>
      <c r="B30" s="98" t="s">
        <v>25</v>
      </c>
      <c r="C30" s="98">
        <v>11.2</v>
      </c>
      <c r="D30" s="102">
        <v>4.2</v>
      </c>
      <c r="E30" s="98">
        <v>1.1000000000000001</v>
      </c>
      <c r="F30" s="99">
        <v>1.1000000000000001</v>
      </c>
    </row>
    <row r="31" spans="1:6">
      <c r="A31" s="101" t="s">
        <v>162</v>
      </c>
      <c r="B31" s="98" t="s">
        <v>25</v>
      </c>
      <c r="C31" s="100">
        <v>14</v>
      </c>
      <c r="D31" s="102">
        <v>4.2</v>
      </c>
      <c r="E31" s="98">
        <v>1.2</v>
      </c>
      <c r="F31" s="99">
        <v>1.2</v>
      </c>
    </row>
    <row r="32" spans="1:6">
      <c r="A32" s="101" t="s">
        <v>163</v>
      </c>
      <c r="B32" s="98" t="s">
        <v>25</v>
      </c>
      <c r="C32" s="100">
        <v>16</v>
      </c>
      <c r="D32" s="102">
        <v>4.2</v>
      </c>
      <c r="E32" s="98">
        <v>1.3</v>
      </c>
      <c r="F32" s="99">
        <v>1.3</v>
      </c>
    </row>
    <row r="33" spans="1:6">
      <c r="A33" s="336" t="s">
        <v>268</v>
      </c>
      <c r="B33" s="336" t="s">
        <v>31</v>
      </c>
      <c r="C33" s="338">
        <v>3.6</v>
      </c>
      <c r="D33" s="339">
        <v>4.05</v>
      </c>
      <c r="E33" s="336">
        <v>0.6</v>
      </c>
      <c r="F33" s="337">
        <v>0.6</v>
      </c>
    </row>
    <row r="34" spans="1:6">
      <c r="A34" s="101" t="s">
        <v>164</v>
      </c>
      <c r="B34" s="98" t="s">
        <v>31</v>
      </c>
      <c r="C34" s="98">
        <v>4.5</v>
      </c>
      <c r="D34" s="102">
        <v>4.05</v>
      </c>
      <c r="E34" s="98">
        <v>0.6</v>
      </c>
      <c r="F34" s="99">
        <v>0.6</v>
      </c>
    </row>
    <row r="35" spans="1:6">
      <c r="A35" s="101" t="s">
        <v>165</v>
      </c>
      <c r="B35" s="98" t="s">
        <v>31</v>
      </c>
      <c r="C35" s="98">
        <v>5.6</v>
      </c>
      <c r="D35" s="102">
        <v>4.05</v>
      </c>
      <c r="E35" s="98">
        <v>0.6</v>
      </c>
      <c r="F35" s="99">
        <v>0.6</v>
      </c>
    </row>
    <row r="36" spans="1:6">
      <c r="A36" s="101" t="s">
        <v>166</v>
      </c>
      <c r="B36" s="98" t="s">
        <v>31</v>
      </c>
      <c r="C36" s="98">
        <v>7.1</v>
      </c>
      <c r="D36" s="102">
        <v>4.05</v>
      </c>
      <c r="E36" s="98">
        <v>0.6</v>
      </c>
      <c r="F36" s="99">
        <v>0.6</v>
      </c>
    </row>
    <row r="37" spans="1:6">
      <c r="A37" s="101" t="s">
        <v>167</v>
      </c>
      <c r="B37" s="98" t="s">
        <v>31</v>
      </c>
      <c r="C37" s="100">
        <v>8</v>
      </c>
      <c r="D37" s="102">
        <v>4.05</v>
      </c>
      <c r="E37" s="98">
        <v>0.6</v>
      </c>
      <c r="F37" s="99">
        <v>0.6</v>
      </c>
    </row>
    <row r="38" spans="1:6">
      <c r="A38" s="101" t="s">
        <v>168</v>
      </c>
      <c r="B38" s="98" t="s">
        <v>31</v>
      </c>
      <c r="C38" s="100">
        <v>9</v>
      </c>
      <c r="D38" s="102">
        <v>4.05</v>
      </c>
      <c r="E38" s="98">
        <v>1.2</v>
      </c>
      <c r="F38" s="99">
        <v>1.2</v>
      </c>
    </row>
    <row r="39" spans="1:6">
      <c r="A39" s="101" t="s">
        <v>169</v>
      </c>
      <c r="B39" s="98" t="s">
        <v>31</v>
      </c>
      <c r="C39" s="98">
        <v>11.2</v>
      </c>
      <c r="D39" s="102">
        <v>4.05</v>
      </c>
      <c r="E39" s="98">
        <v>1.3</v>
      </c>
      <c r="F39" s="99">
        <v>1.3</v>
      </c>
    </row>
    <row r="40" spans="1:6">
      <c r="A40" s="101" t="s">
        <v>170</v>
      </c>
      <c r="B40" s="98" t="s">
        <v>31</v>
      </c>
      <c r="C40" s="100">
        <v>14</v>
      </c>
      <c r="D40" s="102">
        <v>8.1</v>
      </c>
      <c r="E40" s="103">
        <v>1</v>
      </c>
      <c r="F40" s="104">
        <v>1</v>
      </c>
    </row>
    <row r="41" spans="1:6">
      <c r="A41" s="101" t="s">
        <v>171</v>
      </c>
      <c r="B41" s="98" t="s">
        <v>31</v>
      </c>
      <c r="C41" s="100">
        <v>16</v>
      </c>
      <c r="D41" s="102">
        <v>8.1</v>
      </c>
      <c r="E41" s="102">
        <v>1.6</v>
      </c>
      <c r="F41" s="105">
        <v>1.6</v>
      </c>
    </row>
    <row r="42" spans="1:6">
      <c r="A42" s="336" t="s">
        <v>269</v>
      </c>
      <c r="B42" s="336" t="s">
        <v>32</v>
      </c>
      <c r="C42" s="338">
        <v>2.2000000000000002</v>
      </c>
      <c r="D42" s="339">
        <v>4.2</v>
      </c>
      <c r="E42" s="336">
        <v>0.2</v>
      </c>
      <c r="F42" s="337">
        <v>0.2</v>
      </c>
    </row>
    <row r="43" spans="1:6">
      <c r="A43" s="336" t="s">
        <v>270</v>
      </c>
      <c r="B43" s="336" t="s">
        <v>32</v>
      </c>
      <c r="C43" s="338">
        <v>2.8</v>
      </c>
      <c r="D43" s="339">
        <v>4.2</v>
      </c>
      <c r="E43" s="336">
        <v>0.3</v>
      </c>
      <c r="F43" s="337">
        <v>0.3</v>
      </c>
    </row>
    <row r="44" spans="1:6">
      <c r="A44" s="336" t="s">
        <v>271</v>
      </c>
      <c r="B44" s="336" t="s">
        <v>32</v>
      </c>
      <c r="C44" s="338">
        <v>3.6</v>
      </c>
      <c r="D44" s="339">
        <v>4.2</v>
      </c>
      <c r="E44" s="336">
        <v>0.3</v>
      </c>
      <c r="F44" s="337">
        <v>0.3</v>
      </c>
    </row>
    <row r="45" spans="1:6">
      <c r="A45" s="336" t="s">
        <v>272</v>
      </c>
      <c r="B45" s="336" t="s">
        <v>33</v>
      </c>
      <c r="C45" s="336">
        <v>4.5</v>
      </c>
      <c r="D45" s="339">
        <v>4.2</v>
      </c>
      <c r="E45" s="336">
        <v>0.4</v>
      </c>
      <c r="F45" s="337">
        <v>0.4</v>
      </c>
    </row>
    <row r="46" spans="1:6">
      <c r="A46" s="336" t="s">
        <v>273</v>
      </c>
      <c r="B46" s="336" t="s">
        <v>32</v>
      </c>
      <c r="C46" s="336">
        <v>5.6</v>
      </c>
      <c r="D46" s="339">
        <v>4.2</v>
      </c>
      <c r="E46" s="336">
        <v>0.6</v>
      </c>
      <c r="F46" s="337">
        <v>0.6</v>
      </c>
    </row>
    <row r="47" spans="1:6">
      <c r="A47" s="336" t="s">
        <v>274</v>
      </c>
      <c r="B47" s="336" t="s">
        <v>32</v>
      </c>
      <c r="C47" s="336">
        <v>7.1</v>
      </c>
      <c r="D47" s="339">
        <v>4.2</v>
      </c>
      <c r="E47" s="336">
        <v>0.6</v>
      </c>
      <c r="F47" s="337">
        <v>0.6</v>
      </c>
    </row>
    <row r="48" spans="1:6">
      <c r="A48" s="336" t="s">
        <v>275</v>
      </c>
      <c r="B48" s="336" t="s">
        <v>32</v>
      </c>
      <c r="C48" s="336">
        <v>2.2000000000000002</v>
      </c>
      <c r="D48" s="336">
        <v>10.6</v>
      </c>
      <c r="E48" s="336">
        <v>0.3</v>
      </c>
      <c r="F48" s="337">
        <v>0.3</v>
      </c>
    </row>
    <row r="49" spans="1:6">
      <c r="A49" s="336" t="s">
        <v>276</v>
      </c>
      <c r="B49" s="336" t="s">
        <v>32</v>
      </c>
      <c r="C49" s="336">
        <v>2.8</v>
      </c>
      <c r="D49" s="336">
        <v>10.6</v>
      </c>
      <c r="E49" s="336">
        <v>0.3</v>
      </c>
      <c r="F49" s="337">
        <v>0.3</v>
      </c>
    </row>
    <row r="50" spans="1:6">
      <c r="A50" s="336" t="s">
        <v>277</v>
      </c>
      <c r="B50" s="336" t="s">
        <v>32</v>
      </c>
      <c r="C50" s="336">
        <v>3.6</v>
      </c>
      <c r="D50" s="336">
        <v>10.6</v>
      </c>
      <c r="E50" s="336">
        <v>0.4</v>
      </c>
      <c r="F50" s="337">
        <v>0.4</v>
      </c>
    </row>
    <row r="51" spans="1:6">
      <c r="A51" s="336" t="s">
        <v>278</v>
      </c>
      <c r="B51" s="336" t="s">
        <v>32</v>
      </c>
      <c r="C51" s="336">
        <v>4.5</v>
      </c>
      <c r="D51" s="336">
        <v>10.6</v>
      </c>
      <c r="E51" s="336">
        <v>0.6</v>
      </c>
      <c r="F51" s="337">
        <v>0.6</v>
      </c>
    </row>
    <row r="52" spans="1:6">
      <c r="A52" s="336" t="s">
        <v>279</v>
      </c>
      <c r="B52" s="336" t="s">
        <v>32</v>
      </c>
      <c r="C52" s="336">
        <v>5.6</v>
      </c>
      <c r="D52" s="336">
        <v>10.6</v>
      </c>
      <c r="E52" s="336">
        <v>0.7</v>
      </c>
      <c r="F52" s="337">
        <v>0.7</v>
      </c>
    </row>
    <row r="53" spans="1:6">
      <c r="A53" s="336" t="s">
        <v>280</v>
      </c>
      <c r="B53" s="336" t="s">
        <v>32</v>
      </c>
      <c r="C53" s="336">
        <v>7.1</v>
      </c>
      <c r="D53" s="336">
        <v>10.6</v>
      </c>
      <c r="E53" s="336">
        <v>0.7</v>
      </c>
      <c r="F53" s="337">
        <v>0.7</v>
      </c>
    </row>
    <row r="54" spans="1:6">
      <c r="A54" s="336" t="s">
        <v>281</v>
      </c>
      <c r="B54" s="336" t="s">
        <v>32</v>
      </c>
      <c r="C54" s="340">
        <v>9</v>
      </c>
      <c r="D54" s="336">
        <v>10.6</v>
      </c>
      <c r="E54" s="336">
        <v>0.8</v>
      </c>
      <c r="F54" s="337">
        <v>0.8</v>
      </c>
    </row>
    <row r="55" spans="1:6">
      <c r="A55" s="336" t="s">
        <v>282</v>
      </c>
      <c r="B55" s="336" t="s">
        <v>32</v>
      </c>
      <c r="C55" s="336">
        <v>11.2</v>
      </c>
      <c r="D55" s="336">
        <v>10.6</v>
      </c>
      <c r="E55" s="338">
        <v>1</v>
      </c>
      <c r="F55" s="341">
        <v>1</v>
      </c>
    </row>
    <row r="56" spans="1:6">
      <c r="A56" s="336" t="s">
        <v>283</v>
      </c>
      <c r="B56" s="336" t="s">
        <v>32</v>
      </c>
      <c r="C56" s="338">
        <v>14</v>
      </c>
      <c r="D56" s="336">
        <v>10.6</v>
      </c>
      <c r="E56" s="336">
        <v>1.3</v>
      </c>
      <c r="F56" s="337">
        <v>1.3</v>
      </c>
    </row>
    <row r="57" spans="1:6">
      <c r="A57" s="98" t="s">
        <v>103</v>
      </c>
      <c r="B57" s="98" t="s">
        <v>34</v>
      </c>
      <c r="C57" s="98">
        <v>11.2</v>
      </c>
      <c r="D57" s="106">
        <v>7.4</v>
      </c>
      <c r="E57" s="98">
        <v>2.4</v>
      </c>
      <c r="F57" s="99">
        <v>2.4</v>
      </c>
    </row>
    <row r="58" spans="1:6">
      <c r="A58" s="98" t="s">
        <v>104</v>
      </c>
      <c r="B58" s="98" t="s">
        <v>34</v>
      </c>
      <c r="C58" s="100">
        <v>14</v>
      </c>
      <c r="D58" s="106">
        <v>7.4</v>
      </c>
      <c r="E58" s="98">
        <v>2.9</v>
      </c>
      <c r="F58" s="99">
        <v>2.9</v>
      </c>
    </row>
    <row r="59" spans="1:6">
      <c r="A59" s="98" t="s">
        <v>105</v>
      </c>
      <c r="B59" s="98" t="s">
        <v>34</v>
      </c>
      <c r="C59" s="100">
        <v>16</v>
      </c>
      <c r="D59" s="106">
        <v>7.4</v>
      </c>
      <c r="E59" s="98">
        <v>2.9</v>
      </c>
      <c r="F59" s="99">
        <v>2.9</v>
      </c>
    </row>
    <row r="60" spans="1:6">
      <c r="A60" s="98" t="s">
        <v>106</v>
      </c>
      <c r="B60" s="98" t="s">
        <v>34</v>
      </c>
      <c r="C60" s="98">
        <v>4.5</v>
      </c>
      <c r="D60" s="106">
        <v>7.4</v>
      </c>
      <c r="E60" s="98">
        <v>1.2</v>
      </c>
      <c r="F60" s="99">
        <v>1.2</v>
      </c>
    </row>
    <row r="61" spans="1:6">
      <c r="A61" s="98" t="s">
        <v>107</v>
      </c>
      <c r="B61" s="98" t="s">
        <v>34</v>
      </c>
      <c r="C61" s="98">
        <v>5.6</v>
      </c>
      <c r="D61" s="106">
        <v>7.4</v>
      </c>
      <c r="E61" s="98">
        <v>1.2</v>
      </c>
      <c r="F61" s="99">
        <v>1.2</v>
      </c>
    </row>
    <row r="62" spans="1:6">
      <c r="A62" s="98" t="s">
        <v>108</v>
      </c>
      <c r="B62" s="98" t="s">
        <v>34</v>
      </c>
      <c r="C62" s="98">
        <v>7.1</v>
      </c>
      <c r="D62" s="106">
        <v>7.4</v>
      </c>
      <c r="E62" s="98">
        <v>1.5</v>
      </c>
      <c r="F62" s="99">
        <v>1.5</v>
      </c>
    </row>
    <row r="63" spans="1:6">
      <c r="A63" s="98" t="s">
        <v>109</v>
      </c>
      <c r="B63" s="98" t="s">
        <v>34</v>
      </c>
      <c r="C63" s="100">
        <v>9</v>
      </c>
      <c r="D63" s="106">
        <v>7.4</v>
      </c>
      <c r="E63" s="98">
        <v>2.2000000000000002</v>
      </c>
      <c r="F63" s="99">
        <v>2.2000000000000002</v>
      </c>
    </row>
    <row r="64" spans="1:6">
      <c r="A64" s="336" t="s">
        <v>284</v>
      </c>
      <c r="B64" s="336" t="s">
        <v>285</v>
      </c>
      <c r="C64" s="338">
        <v>2.8</v>
      </c>
      <c r="D64" s="336">
        <v>4.05</v>
      </c>
      <c r="E64" s="336">
        <v>0.4</v>
      </c>
      <c r="F64" s="337">
        <v>0.4</v>
      </c>
    </row>
    <row r="65" spans="1:6">
      <c r="A65" s="336" t="s">
        <v>286</v>
      </c>
      <c r="B65" s="336" t="s">
        <v>285</v>
      </c>
      <c r="C65" s="338">
        <v>3.6</v>
      </c>
      <c r="D65" s="336">
        <v>4.05</v>
      </c>
      <c r="E65" s="336">
        <v>0.3</v>
      </c>
      <c r="F65" s="337">
        <v>0.3</v>
      </c>
    </row>
    <row r="66" spans="1:6">
      <c r="A66" s="336" t="s">
        <v>287</v>
      </c>
      <c r="B66" s="336" t="s">
        <v>285</v>
      </c>
      <c r="C66" s="336">
        <v>4.5</v>
      </c>
      <c r="D66" s="336">
        <v>4.05</v>
      </c>
      <c r="E66" s="336">
        <v>0.4</v>
      </c>
      <c r="F66" s="337">
        <v>0.4</v>
      </c>
    </row>
    <row r="67" spans="1:6">
      <c r="A67" s="336" t="s">
        <v>288</v>
      </c>
      <c r="B67" s="336" t="s">
        <v>285</v>
      </c>
      <c r="C67" s="336">
        <v>5.6</v>
      </c>
      <c r="D67" s="336">
        <v>4.05</v>
      </c>
      <c r="E67" s="336">
        <v>0.6</v>
      </c>
      <c r="F67" s="337">
        <v>0.6</v>
      </c>
    </row>
    <row r="68" spans="1:6">
      <c r="A68" s="336" t="s">
        <v>289</v>
      </c>
      <c r="B68" s="336" t="s">
        <v>285</v>
      </c>
      <c r="C68" s="336">
        <v>7.1</v>
      </c>
      <c r="D68" s="336">
        <v>7.55</v>
      </c>
      <c r="E68" s="336">
        <v>0.5</v>
      </c>
      <c r="F68" s="337">
        <v>0.5</v>
      </c>
    </row>
  </sheetData>
  <autoFilter ref="A1:F68" xr:uid="{00000000-0009-0000-0000-000002000000}"/>
  <phoneticPr fontId="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D97CC-338B-4162-B128-255C16E494F6}">
  <dimension ref="A2:I16"/>
  <sheetViews>
    <sheetView workbookViewId="0">
      <selection activeCell="C6" sqref="C6"/>
    </sheetView>
  </sheetViews>
  <sheetFormatPr defaultRowHeight="13"/>
  <cols>
    <col min="1" max="5" width="14.08984375" customWidth="1"/>
    <col min="6" max="6" width="9.453125" customWidth="1"/>
    <col min="8" max="8" width="26.6328125" customWidth="1"/>
    <col min="9" max="9" width="37.36328125" customWidth="1"/>
  </cols>
  <sheetData>
    <row r="2" spans="1:9">
      <c r="A2" s="505"/>
      <c r="B2" s="34"/>
      <c r="C2" s="34"/>
      <c r="D2" s="34"/>
      <c r="E2" s="34"/>
      <c r="F2" s="34"/>
    </row>
    <row r="3" spans="1:9">
      <c r="A3" s="505"/>
      <c r="B3" s="34"/>
      <c r="C3" s="34"/>
      <c r="D3" s="34"/>
      <c r="E3" s="34"/>
      <c r="F3" s="34"/>
    </row>
    <row r="5" spans="1:9">
      <c r="A5" s="1" t="s">
        <v>43</v>
      </c>
      <c r="B5" s="1" t="s">
        <v>41</v>
      </c>
      <c r="C5" s="1" t="s">
        <v>46</v>
      </c>
      <c r="D5" s="1" t="s">
        <v>49</v>
      </c>
      <c r="E5" s="1" t="s">
        <v>51</v>
      </c>
      <c r="F5" s="1" t="s">
        <v>64</v>
      </c>
      <c r="G5" s="1" t="s">
        <v>79</v>
      </c>
      <c r="H5" s="1" t="s">
        <v>82</v>
      </c>
      <c r="I5" s="1" t="s">
        <v>81</v>
      </c>
    </row>
    <row r="6" spans="1:9" ht="78">
      <c r="A6" s="1">
        <v>1</v>
      </c>
      <c r="B6" s="1">
        <v>50</v>
      </c>
      <c r="C6" s="1" t="s">
        <v>19</v>
      </c>
      <c r="D6" s="1" t="s">
        <v>36</v>
      </c>
      <c r="E6" s="1" t="s">
        <v>52</v>
      </c>
      <c r="F6" s="1">
        <v>1</v>
      </c>
      <c r="G6" s="1" t="s">
        <v>36</v>
      </c>
      <c r="H6" s="6" t="s">
        <v>99</v>
      </c>
      <c r="I6" s="6" t="s">
        <v>85</v>
      </c>
    </row>
    <row r="7" spans="1:9" ht="52">
      <c r="A7" s="1">
        <v>2</v>
      </c>
      <c r="B7" s="1">
        <v>60</v>
      </c>
      <c r="C7" s="1" t="s">
        <v>45</v>
      </c>
      <c r="D7" s="1" t="s">
        <v>65</v>
      </c>
      <c r="E7" s="1" t="s">
        <v>53</v>
      </c>
      <c r="F7" s="1"/>
      <c r="G7" s="1" t="s">
        <v>65</v>
      </c>
      <c r="H7" s="1"/>
      <c r="I7" s="6" t="s">
        <v>86</v>
      </c>
    </row>
    <row r="8" spans="1:9">
      <c r="A8" s="1">
        <v>3</v>
      </c>
    </row>
    <row r="9" spans="1:9">
      <c r="A9" s="1">
        <v>4</v>
      </c>
    </row>
    <row r="10" spans="1:9">
      <c r="A10" s="1">
        <v>5</v>
      </c>
    </row>
    <row r="11" spans="1:9">
      <c r="A11" s="1">
        <v>6</v>
      </c>
    </row>
    <row r="12" spans="1:9">
      <c r="A12" s="1">
        <v>7</v>
      </c>
    </row>
    <row r="13" spans="1:9">
      <c r="A13" s="1">
        <v>8</v>
      </c>
    </row>
    <row r="14" spans="1:9">
      <c r="A14" s="1">
        <v>9</v>
      </c>
    </row>
    <row r="15" spans="1:9">
      <c r="A15" s="1">
        <v>10</v>
      </c>
    </row>
    <row r="16" spans="1:9">
      <c r="A16" s="1">
        <v>11</v>
      </c>
    </row>
  </sheetData>
  <sheetProtection algorithmName="SHA-512" hashValue="yvig3eeDwYjeuKutd903N7flDL84NWYukfyZIhmT2/hrfwuZW94rNvdHbCn6Ge4Qge05nhIQ80X0qpYE6sb/ZQ==" saltValue="GUBHGCorSjSsR25rrAHq1A==" spinCount="100000" sheet="1" objects="1" scenarios="1"/>
  <mergeCells count="1">
    <mergeCell ref="A2:A3"/>
  </mergeCells>
  <phoneticPr fontId="1"/>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620-3200-4C90-AAFF-3F3E7A521454}">
  <dimension ref="A1:D4"/>
  <sheetViews>
    <sheetView workbookViewId="0">
      <selection activeCell="A2" sqref="A2:A4"/>
    </sheetView>
  </sheetViews>
  <sheetFormatPr defaultRowHeight="13"/>
  <cols>
    <col min="1" max="1" width="13.6328125" bestFit="1" customWidth="1"/>
    <col min="2" max="2" width="13.90625" bestFit="1" customWidth="1"/>
    <col min="3" max="4" width="17.90625" bestFit="1" customWidth="1"/>
  </cols>
  <sheetData>
    <row r="1" spans="1:4">
      <c r="A1" s="1" t="s">
        <v>54</v>
      </c>
      <c r="B1" s="1" t="s">
        <v>55</v>
      </c>
      <c r="C1" s="1" t="s">
        <v>56</v>
      </c>
      <c r="D1" s="1" t="s">
        <v>57</v>
      </c>
    </row>
    <row r="2" spans="1:4">
      <c r="A2" s="1">
        <v>10</v>
      </c>
      <c r="B2" s="1">
        <v>1</v>
      </c>
      <c r="C2" s="1">
        <v>38</v>
      </c>
      <c r="D2" s="1">
        <v>10</v>
      </c>
    </row>
    <row r="3" spans="1:4">
      <c r="A3" s="1">
        <v>15</v>
      </c>
      <c r="B3" s="1">
        <v>1.5</v>
      </c>
      <c r="C3" s="1">
        <v>35.5</v>
      </c>
      <c r="D3" s="1">
        <v>7.5</v>
      </c>
    </row>
    <row r="4" spans="1:4">
      <c r="A4" s="1">
        <v>20</v>
      </c>
      <c r="B4" s="1">
        <v>2</v>
      </c>
      <c r="C4" s="1">
        <v>33</v>
      </c>
      <c r="D4" s="1">
        <v>5</v>
      </c>
    </row>
  </sheetData>
  <sheetProtection algorithmName="SHA-512" hashValue="QRbrFyVNfGA5yfQGKlaoLetPZtuzafDa7StvpBmKLTcKdk2JLOLErL5XYSj1mTUXXX8nuA8SOJxpXpjrMgKvHQ==" saltValue="4KLumigeefP6AhkDvT47mw==" spinCount="100000" sheet="1" objects="1" scenarios="1"/>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5C261-CC51-455A-BDA6-2AF6423FE263}">
  <dimension ref="A1:F57"/>
  <sheetViews>
    <sheetView workbookViewId="0">
      <selection activeCell="C11" sqref="C11:H11"/>
    </sheetView>
  </sheetViews>
  <sheetFormatPr defaultRowHeight="13"/>
  <cols>
    <col min="1" max="1" width="14.08984375" customWidth="1"/>
    <col min="2" max="2" width="23.81640625" customWidth="1"/>
    <col min="3" max="3" width="18.54296875" customWidth="1"/>
    <col min="4" max="5" width="14.08984375" customWidth="1"/>
    <col min="6" max="6" width="17.6328125" customWidth="1"/>
  </cols>
  <sheetData>
    <row r="1" spans="1:6">
      <c r="A1" s="2" t="s">
        <v>0</v>
      </c>
      <c r="B1" s="2" t="s">
        <v>24</v>
      </c>
      <c r="C1" s="2" t="s">
        <v>20</v>
      </c>
      <c r="D1" s="2" t="s">
        <v>21</v>
      </c>
      <c r="E1" s="2" t="s">
        <v>22</v>
      </c>
      <c r="F1" s="3" t="s">
        <v>23</v>
      </c>
    </row>
    <row r="2" spans="1:6">
      <c r="A2" s="9" t="s">
        <v>110</v>
      </c>
      <c r="B2" s="9" t="s">
        <v>29</v>
      </c>
      <c r="C2" s="9">
        <v>11.2</v>
      </c>
      <c r="D2" s="22">
        <v>7.4</v>
      </c>
      <c r="E2" s="9">
        <v>0.6</v>
      </c>
      <c r="F2" s="21">
        <v>0.6</v>
      </c>
    </row>
    <row r="3" spans="1:6">
      <c r="A3" s="9" t="s">
        <v>111</v>
      </c>
      <c r="B3" s="9" t="s">
        <v>29</v>
      </c>
      <c r="C3" s="9">
        <v>14</v>
      </c>
      <c r="D3" s="22">
        <v>7.4</v>
      </c>
      <c r="E3" s="9">
        <v>0.9</v>
      </c>
      <c r="F3" s="21">
        <v>0.9</v>
      </c>
    </row>
    <row r="4" spans="1:6">
      <c r="A4" s="9" t="s">
        <v>112</v>
      </c>
      <c r="B4" s="9" t="s">
        <v>29</v>
      </c>
      <c r="C4" s="9">
        <v>16</v>
      </c>
      <c r="D4" s="22">
        <v>7.4</v>
      </c>
      <c r="E4" s="9">
        <v>1.2</v>
      </c>
      <c r="F4" s="21">
        <v>1.2</v>
      </c>
    </row>
    <row r="5" spans="1:6">
      <c r="A5" s="9" t="s">
        <v>113</v>
      </c>
      <c r="B5" s="9" t="s">
        <v>30</v>
      </c>
      <c r="C5" s="9">
        <v>4.5</v>
      </c>
      <c r="D5" s="9">
        <v>3.8</v>
      </c>
      <c r="E5" s="9">
        <v>0.3</v>
      </c>
      <c r="F5" s="21">
        <v>0.3</v>
      </c>
    </row>
    <row r="6" spans="1:6">
      <c r="A6" s="9" t="s">
        <v>114</v>
      </c>
      <c r="B6" s="9" t="s">
        <v>29</v>
      </c>
      <c r="C6" s="9">
        <v>5.6</v>
      </c>
      <c r="D6" s="9">
        <v>3.8</v>
      </c>
      <c r="E6" s="9">
        <v>0.4</v>
      </c>
      <c r="F6" s="21">
        <v>0.4</v>
      </c>
    </row>
    <row r="7" spans="1:6">
      <c r="A7" s="9" t="s">
        <v>115</v>
      </c>
      <c r="B7" s="9" t="s">
        <v>29</v>
      </c>
      <c r="C7" s="9">
        <v>7.1</v>
      </c>
      <c r="D7" s="9">
        <v>3.8</v>
      </c>
      <c r="E7" s="9">
        <v>0.4</v>
      </c>
      <c r="F7" s="21">
        <v>0.4</v>
      </c>
    </row>
    <row r="8" spans="1:6">
      <c r="A8" s="9" t="s">
        <v>116</v>
      </c>
      <c r="B8" s="9" t="s">
        <v>29</v>
      </c>
      <c r="C8" s="9">
        <v>8</v>
      </c>
      <c r="D8" s="9">
        <v>3.8</v>
      </c>
      <c r="E8" s="9">
        <v>0.5</v>
      </c>
      <c r="F8" s="21">
        <v>0.5</v>
      </c>
    </row>
    <row r="9" spans="1:6">
      <c r="A9" s="9" t="s">
        <v>117</v>
      </c>
      <c r="B9" s="9" t="s">
        <v>29</v>
      </c>
      <c r="C9" s="9">
        <v>9</v>
      </c>
      <c r="D9" s="22">
        <v>7.4</v>
      </c>
      <c r="E9" s="9">
        <v>0.6</v>
      </c>
      <c r="F9" s="21">
        <v>0.6</v>
      </c>
    </row>
    <row r="10" spans="1:6">
      <c r="A10" s="9" t="s">
        <v>118</v>
      </c>
      <c r="B10" s="9" t="s">
        <v>27</v>
      </c>
      <c r="C10" s="9">
        <v>11.2</v>
      </c>
      <c r="D10" s="9">
        <v>3.8</v>
      </c>
      <c r="E10" s="22">
        <v>1.3</v>
      </c>
      <c r="F10" s="23">
        <v>1.3</v>
      </c>
    </row>
    <row r="11" spans="1:6">
      <c r="A11" s="9" t="s">
        <v>119</v>
      </c>
      <c r="B11" s="9" t="s">
        <v>25</v>
      </c>
      <c r="C11" s="9">
        <v>11.2</v>
      </c>
      <c r="D11" s="9">
        <v>3.8</v>
      </c>
      <c r="E11" s="9">
        <v>1.1000000000000001</v>
      </c>
      <c r="F11" s="21">
        <v>1.1000000000000001</v>
      </c>
    </row>
    <row r="12" spans="1:6">
      <c r="A12" s="9" t="s">
        <v>121</v>
      </c>
      <c r="B12" s="9" t="s">
        <v>27</v>
      </c>
      <c r="C12" s="9">
        <v>14</v>
      </c>
      <c r="D12" s="9">
        <v>3.8</v>
      </c>
      <c r="E12" s="22">
        <v>1.3</v>
      </c>
      <c r="F12" s="23">
        <v>1.3</v>
      </c>
    </row>
    <row r="13" spans="1:6">
      <c r="A13" s="9" t="s">
        <v>120</v>
      </c>
      <c r="B13" s="9" t="s">
        <v>25</v>
      </c>
      <c r="C13" s="9">
        <v>14</v>
      </c>
      <c r="D13" s="9">
        <v>3.8</v>
      </c>
      <c r="E13" s="9">
        <v>1.2</v>
      </c>
      <c r="F13" s="21">
        <v>1.2</v>
      </c>
    </row>
    <row r="14" spans="1:6">
      <c r="A14" s="9" t="s">
        <v>122</v>
      </c>
      <c r="B14" s="9" t="s">
        <v>27</v>
      </c>
      <c r="C14" s="9">
        <v>16</v>
      </c>
      <c r="D14" s="9">
        <v>3.8</v>
      </c>
      <c r="E14" s="9">
        <v>1.3</v>
      </c>
      <c r="F14" s="21">
        <v>1.3</v>
      </c>
    </row>
    <row r="15" spans="1:6">
      <c r="A15" s="9" t="s">
        <v>123</v>
      </c>
      <c r="B15" s="9" t="s">
        <v>25</v>
      </c>
      <c r="C15" s="9">
        <v>16</v>
      </c>
      <c r="D15" s="9">
        <v>3.8</v>
      </c>
      <c r="E15" s="9">
        <v>1.3</v>
      </c>
      <c r="F15" s="21">
        <v>1.3</v>
      </c>
    </row>
    <row r="16" spans="1:6">
      <c r="A16" s="9" t="s">
        <v>124</v>
      </c>
      <c r="B16" s="9" t="s">
        <v>28</v>
      </c>
      <c r="C16" s="9">
        <v>4.5</v>
      </c>
      <c r="D16" s="9">
        <v>3.8</v>
      </c>
      <c r="E16" s="9">
        <v>0.3</v>
      </c>
      <c r="F16" s="21">
        <v>0.3</v>
      </c>
    </row>
    <row r="17" spans="1:6">
      <c r="A17" s="9" t="s">
        <v>125</v>
      </c>
      <c r="B17" s="9" t="s">
        <v>26</v>
      </c>
      <c r="C17" s="9">
        <v>4.5</v>
      </c>
      <c r="D17" s="9">
        <v>3.8</v>
      </c>
      <c r="E17" s="9">
        <v>0.3</v>
      </c>
      <c r="F17" s="21">
        <v>0.3</v>
      </c>
    </row>
    <row r="18" spans="1:6">
      <c r="A18" s="9" t="s">
        <v>126</v>
      </c>
      <c r="B18" s="9" t="s">
        <v>27</v>
      </c>
      <c r="C18" s="9">
        <v>5.6</v>
      </c>
      <c r="D18" s="9">
        <v>3.8</v>
      </c>
      <c r="E18" s="9">
        <v>0.3</v>
      </c>
      <c r="F18" s="21">
        <v>0.3</v>
      </c>
    </row>
    <row r="19" spans="1:6">
      <c r="A19" s="9" t="s">
        <v>127</v>
      </c>
      <c r="B19" s="9" t="s">
        <v>26</v>
      </c>
      <c r="C19" s="9">
        <v>5.6</v>
      </c>
      <c r="D19" s="9">
        <v>3.8</v>
      </c>
      <c r="E19" s="9">
        <v>0.3</v>
      </c>
      <c r="F19" s="21">
        <v>0.3</v>
      </c>
    </row>
    <row r="20" spans="1:6">
      <c r="A20" s="9" t="s">
        <v>128</v>
      </c>
      <c r="B20" s="9" t="s">
        <v>27</v>
      </c>
      <c r="C20" s="9">
        <v>7.1</v>
      </c>
      <c r="D20" s="9">
        <v>3.8</v>
      </c>
      <c r="E20" s="9">
        <v>0.4</v>
      </c>
      <c r="F20" s="21">
        <v>0.4</v>
      </c>
    </row>
    <row r="21" spans="1:6">
      <c r="A21" s="9" t="s">
        <v>129</v>
      </c>
      <c r="B21" s="9" t="s">
        <v>26</v>
      </c>
      <c r="C21" s="9">
        <v>7.1</v>
      </c>
      <c r="D21" s="9">
        <v>3.8</v>
      </c>
      <c r="E21" s="9">
        <v>0.5</v>
      </c>
      <c r="F21" s="21">
        <v>0.5</v>
      </c>
    </row>
    <row r="22" spans="1:6">
      <c r="A22" s="9" t="s">
        <v>130</v>
      </c>
      <c r="B22" s="9" t="s">
        <v>27</v>
      </c>
      <c r="C22" s="9">
        <v>8</v>
      </c>
      <c r="D22" s="9">
        <v>3.8</v>
      </c>
      <c r="E22" s="9">
        <v>0.5</v>
      </c>
      <c r="F22" s="21">
        <v>0.5</v>
      </c>
    </row>
    <row r="23" spans="1:6">
      <c r="A23" s="9" t="s">
        <v>131</v>
      </c>
      <c r="B23" s="9" t="s">
        <v>26</v>
      </c>
      <c r="C23" s="9">
        <v>8</v>
      </c>
      <c r="D23" s="9">
        <v>3.8</v>
      </c>
      <c r="E23" s="9">
        <v>0.7</v>
      </c>
      <c r="F23" s="21">
        <v>0.7</v>
      </c>
    </row>
    <row r="24" spans="1:6">
      <c r="A24" s="9" t="s">
        <v>132</v>
      </c>
      <c r="B24" s="9" t="s">
        <v>27</v>
      </c>
      <c r="C24" s="9">
        <v>9</v>
      </c>
      <c r="D24" s="9">
        <v>3.8</v>
      </c>
      <c r="E24" s="9">
        <v>0.8</v>
      </c>
      <c r="F24" s="21">
        <v>0.8</v>
      </c>
    </row>
    <row r="25" spans="1:6">
      <c r="A25" s="9" t="s">
        <v>133</v>
      </c>
      <c r="B25" s="9" t="s">
        <v>26</v>
      </c>
      <c r="C25" s="9">
        <v>9</v>
      </c>
      <c r="D25" s="9">
        <v>3.8</v>
      </c>
      <c r="E25" s="9">
        <v>0.7</v>
      </c>
      <c r="F25" s="21">
        <v>0.7</v>
      </c>
    </row>
    <row r="26" spans="1:6">
      <c r="A26" s="13" t="s">
        <v>2</v>
      </c>
      <c r="B26" s="13" t="s">
        <v>31</v>
      </c>
      <c r="C26" s="13">
        <v>4.5</v>
      </c>
      <c r="D26" s="13">
        <v>3.8</v>
      </c>
      <c r="E26" s="13">
        <v>0.6</v>
      </c>
      <c r="F26" s="14">
        <v>0.6</v>
      </c>
    </row>
    <row r="27" spans="1:6">
      <c r="A27" s="13" t="s">
        <v>3</v>
      </c>
      <c r="B27" s="13" t="s">
        <v>31</v>
      </c>
      <c r="C27" s="13">
        <v>5.6</v>
      </c>
      <c r="D27" s="13">
        <v>3.8</v>
      </c>
      <c r="E27" s="13">
        <v>0.6</v>
      </c>
      <c r="F27" s="14">
        <v>0.6</v>
      </c>
    </row>
    <row r="28" spans="1:6">
      <c r="A28" s="4" t="s">
        <v>10</v>
      </c>
      <c r="B28" s="4" t="s">
        <v>31</v>
      </c>
      <c r="C28" s="4">
        <v>7.1</v>
      </c>
      <c r="D28" s="4">
        <v>4</v>
      </c>
      <c r="E28" s="4">
        <v>0.6</v>
      </c>
      <c r="F28" s="5">
        <v>0.6</v>
      </c>
    </row>
    <row r="29" spans="1:6">
      <c r="A29" s="13" t="s">
        <v>4</v>
      </c>
      <c r="B29" s="13" t="s">
        <v>31</v>
      </c>
      <c r="C29" s="13">
        <v>7.1</v>
      </c>
      <c r="D29" s="13">
        <v>3.8</v>
      </c>
      <c r="E29" s="13">
        <v>0.6</v>
      </c>
      <c r="F29" s="14">
        <v>0.6</v>
      </c>
    </row>
    <row r="30" spans="1:6">
      <c r="A30" s="4" t="s">
        <v>11</v>
      </c>
      <c r="B30" s="4" t="s">
        <v>31</v>
      </c>
      <c r="C30" s="4">
        <v>8</v>
      </c>
      <c r="D30" s="4">
        <v>4</v>
      </c>
      <c r="E30" s="4">
        <v>0.6</v>
      </c>
      <c r="F30" s="5">
        <v>0.6</v>
      </c>
    </row>
    <row r="31" spans="1:6">
      <c r="A31" s="13" t="s">
        <v>5</v>
      </c>
      <c r="B31" s="13" t="s">
        <v>31</v>
      </c>
      <c r="C31" s="13">
        <v>8</v>
      </c>
      <c r="D31" s="13">
        <v>3.8</v>
      </c>
      <c r="E31" s="13">
        <v>0.6</v>
      </c>
      <c r="F31" s="14">
        <v>0.6</v>
      </c>
    </row>
    <row r="32" spans="1:6">
      <c r="A32" s="4" t="s">
        <v>12</v>
      </c>
      <c r="B32" s="4" t="s">
        <v>31</v>
      </c>
      <c r="C32" s="4">
        <v>9</v>
      </c>
      <c r="D32" s="4">
        <v>4</v>
      </c>
      <c r="E32" s="4">
        <v>0.9</v>
      </c>
      <c r="F32" s="5">
        <v>1.2</v>
      </c>
    </row>
    <row r="33" spans="1:6">
      <c r="A33" s="13" t="s">
        <v>6</v>
      </c>
      <c r="B33" s="13" t="s">
        <v>31</v>
      </c>
      <c r="C33" s="13">
        <v>9</v>
      </c>
      <c r="D33" s="13">
        <v>3.8</v>
      </c>
      <c r="E33" s="13">
        <v>1.2</v>
      </c>
      <c r="F33" s="14">
        <v>1.2</v>
      </c>
    </row>
    <row r="34" spans="1:6">
      <c r="A34" s="4" t="s">
        <v>13</v>
      </c>
      <c r="B34" s="4" t="s">
        <v>31</v>
      </c>
      <c r="C34" s="4">
        <v>11.2</v>
      </c>
      <c r="D34" s="4">
        <v>4</v>
      </c>
      <c r="E34" s="4">
        <v>1</v>
      </c>
      <c r="F34" s="5">
        <v>1.3</v>
      </c>
    </row>
    <row r="35" spans="1:6">
      <c r="A35" s="13" t="s">
        <v>7</v>
      </c>
      <c r="B35" s="13" t="s">
        <v>31</v>
      </c>
      <c r="C35" s="13">
        <v>11.2</v>
      </c>
      <c r="D35" s="13">
        <v>3.8</v>
      </c>
      <c r="E35" s="13">
        <v>1.3</v>
      </c>
      <c r="F35" s="14">
        <v>1.3</v>
      </c>
    </row>
    <row r="36" spans="1:6">
      <c r="A36" s="4" t="s">
        <v>14</v>
      </c>
      <c r="B36" s="4" t="s">
        <v>31</v>
      </c>
      <c r="C36" s="4">
        <v>14</v>
      </c>
      <c r="D36" s="4">
        <v>4</v>
      </c>
      <c r="E36" s="4">
        <v>1.1000000000000001</v>
      </c>
      <c r="F36" s="5">
        <v>1.4</v>
      </c>
    </row>
    <row r="37" spans="1:6">
      <c r="A37" s="13" t="s">
        <v>8</v>
      </c>
      <c r="B37" s="13" t="s">
        <v>31</v>
      </c>
      <c r="C37" s="13">
        <v>14</v>
      </c>
      <c r="D37" s="13">
        <v>3.8</v>
      </c>
      <c r="E37" s="13">
        <v>1.4</v>
      </c>
      <c r="F37" s="14">
        <v>1.4</v>
      </c>
    </row>
    <row r="38" spans="1:6">
      <c r="A38" s="4" t="s">
        <v>15</v>
      </c>
      <c r="B38" s="4" t="s">
        <v>31</v>
      </c>
      <c r="C38" s="4">
        <v>16</v>
      </c>
      <c r="D38" s="4">
        <v>4</v>
      </c>
      <c r="E38" s="4">
        <v>1.1000000000000001</v>
      </c>
      <c r="F38" s="5">
        <v>1.4</v>
      </c>
    </row>
    <row r="39" spans="1:6">
      <c r="A39" s="13" t="s">
        <v>9</v>
      </c>
      <c r="B39" s="13" t="s">
        <v>31</v>
      </c>
      <c r="C39" s="13">
        <v>16</v>
      </c>
      <c r="D39" s="13">
        <v>12.3</v>
      </c>
      <c r="E39" s="13">
        <v>1.9</v>
      </c>
      <c r="F39" s="14">
        <v>1.9</v>
      </c>
    </row>
    <row r="40" spans="1:6">
      <c r="A40" s="7" t="s">
        <v>87</v>
      </c>
      <c r="B40" s="8" t="s">
        <v>31</v>
      </c>
      <c r="C40" s="9">
        <v>4.5</v>
      </c>
      <c r="D40" s="9">
        <v>3.8</v>
      </c>
      <c r="E40" s="9">
        <v>0.6</v>
      </c>
      <c r="F40" s="10">
        <v>0.6</v>
      </c>
    </row>
    <row r="41" spans="1:6">
      <c r="A41" s="9" t="s">
        <v>88</v>
      </c>
      <c r="B41" s="8" t="s">
        <v>31</v>
      </c>
      <c r="C41" s="9">
        <v>5.6</v>
      </c>
      <c r="D41" s="9">
        <v>3.8</v>
      </c>
      <c r="E41" s="9">
        <v>0.6</v>
      </c>
      <c r="F41" s="10">
        <v>0.6</v>
      </c>
    </row>
    <row r="42" spans="1:6">
      <c r="A42" s="9" t="s">
        <v>89</v>
      </c>
      <c r="B42" s="8" t="s">
        <v>31</v>
      </c>
      <c r="C42" s="9">
        <v>7.1</v>
      </c>
      <c r="D42" s="9">
        <v>3.8</v>
      </c>
      <c r="E42" s="9">
        <v>0.6</v>
      </c>
      <c r="F42" s="10">
        <v>0.6</v>
      </c>
    </row>
    <row r="43" spans="1:6">
      <c r="A43" s="9" t="s">
        <v>90</v>
      </c>
      <c r="B43" s="8" t="s">
        <v>31</v>
      </c>
      <c r="C43" s="11">
        <v>8</v>
      </c>
      <c r="D43" s="9">
        <v>3.8</v>
      </c>
      <c r="E43" s="9">
        <v>0.6</v>
      </c>
      <c r="F43" s="10">
        <v>0.6</v>
      </c>
    </row>
    <row r="44" spans="1:6">
      <c r="A44" s="9" t="s">
        <v>91</v>
      </c>
      <c r="B44" s="8" t="s">
        <v>31</v>
      </c>
      <c r="C44" s="11">
        <v>9</v>
      </c>
      <c r="D44" s="9">
        <v>3.8</v>
      </c>
      <c r="E44" s="9">
        <v>1.2</v>
      </c>
      <c r="F44" s="10">
        <v>1.2</v>
      </c>
    </row>
    <row r="45" spans="1:6">
      <c r="A45" s="9" t="s">
        <v>92</v>
      </c>
      <c r="B45" s="8" t="s">
        <v>31</v>
      </c>
      <c r="C45" s="9">
        <v>11.2</v>
      </c>
      <c r="D45" s="9">
        <v>3.8</v>
      </c>
      <c r="E45" s="11">
        <v>1.3</v>
      </c>
      <c r="F45" s="12">
        <v>1.3</v>
      </c>
    </row>
    <row r="46" spans="1:6">
      <c r="A46" s="9" t="s">
        <v>93</v>
      </c>
      <c r="B46" s="8" t="s">
        <v>31</v>
      </c>
      <c r="C46" s="11">
        <v>14</v>
      </c>
      <c r="D46" s="9">
        <v>7.4</v>
      </c>
      <c r="E46" s="11">
        <v>1</v>
      </c>
      <c r="F46" s="12">
        <v>1</v>
      </c>
    </row>
    <row r="47" spans="1:6">
      <c r="A47" s="9" t="s">
        <v>94</v>
      </c>
      <c r="B47" s="8" t="s">
        <v>31</v>
      </c>
      <c r="C47" s="11">
        <v>16</v>
      </c>
      <c r="D47" s="9">
        <v>7.4</v>
      </c>
      <c r="E47" s="9">
        <v>1.6</v>
      </c>
      <c r="F47" s="10">
        <v>1.6</v>
      </c>
    </row>
    <row r="48" spans="1:6">
      <c r="A48" s="9" t="s">
        <v>100</v>
      </c>
      <c r="B48" s="9" t="s">
        <v>33</v>
      </c>
      <c r="C48" s="9">
        <v>4.5</v>
      </c>
      <c r="D48" s="9">
        <v>3.8</v>
      </c>
      <c r="E48" s="9">
        <v>0.4</v>
      </c>
      <c r="F48" s="21">
        <v>0.4</v>
      </c>
    </row>
    <row r="49" spans="1:6">
      <c r="A49" s="9" t="s">
        <v>101</v>
      </c>
      <c r="B49" s="9" t="s">
        <v>32</v>
      </c>
      <c r="C49" s="9">
        <v>5.6</v>
      </c>
      <c r="D49" s="9">
        <v>3.8</v>
      </c>
      <c r="E49" s="9">
        <v>0.6</v>
      </c>
      <c r="F49" s="21">
        <v>0.6</v>
      </c>
    </row>
    <row r="50" spans="1:6">
      <c r="A50" s="9" t="s">
        <v>102</v>
      </c>
      <c r="B50" s="9" t="s">
        <v>32</v>
      </c>
      <c r="C50" s="9">
        <v>7.1</v>
      </c>
      <c r="D50" s="9">
        <v>3.8</v>
      </c>
      <c r="E50" s="9">
        <v>0.6</v>
      </c>
      <c r="F50" s="21">
        <v>0.6</v>
      </c>
    </row>
    <row r="51" spans="1:6">
      <c r="A51" s="9" t="s">
        <v>103</v>
      </c>
      <c r="B51" s="9" t="s">
        <v>34</v>
      </c>
      <c r="C51" s="9">
        <v>11.2</v>
      </c>
      <c r="D51" s="22">
        <v>7.4</v>
      </c>
      <c r="E51" s="9">
        <v>2.4</v>
      </c>
      <c r="F51" s="21">
        <v>2.4</v>
      </c>
    </row>
    <row r="52" spans="1:6">
      <c r="A52" s="9" t="s">
        <v>104</v>
      </c>
      <c r="B52" s="9" t="s">
        <v>34</v>
      </c>
      <c r="C52" s="9">
        <v>14</v>
      </c>
      <c r="D52" s="22">
        <v>7.4</v>
      </c>
      <c r="E52" s="9">
        <v>2.9</v>
      </c>
      <c r="F52" s="21">
        <v>2.9</v>
      </c>
    </row>
    <row r="53" spans="1:6">
      <c r="A53" s="9" t="s">
        <v>105</v>
      </c>
      <c r="B53" s="9" t="s">
        <v>34</v>
      </c>
      <c r="C53" s="9">
        <v>16</v>
      </c>
      <c r="D53" s="22">
        <v>7.4</v>
      </c>
      <c r="E53" s="9">
        <v>2.9</v>
      </c>
      <c r="F53" s="21">
        <v>2.9</v>
      </c>
    </row>
    <row r="54" spans="1:6">
      <c r="A54" s="9" t="s">
        <v>106</v>
      </c>
      <c r="B54" s="9" t="s">
        <v>34</v>
      </c>
      <c r="C54" s="9">
        <v>4.5</v>
      </c>
      <c r="D54" s="22">
        <v>7.4</v>
      </c>
      <c r="E54" s="9">
        <v>1.2</v>
      </c>
      <c r="F54" s="21">
        <v>1.2</v>
      </c>
    </row>
    <row r="55" spans="1:6">
      <c r="A55" s="9" t="s">
        <v>107</v>
      </c>
      <c r="B55" s="9" t="s">
        <v>34</v>
      </c>
      <c r="C55" s="9">
        <v>5.6</v>
      </c>
      <c r="D55" s="22">
        <v>7.4</v>
      </c>
      <c r="E55" s="9">
        <v>1.2</v>
      </c>
      <c r="F55" s="21">
        <v>1.2</v>
      </c>
    </row>
    <row r="56" spans="1:6">
      <c r="A56" s="9" t="s">
        <v>108</v>
      </c>
      <c r="B56" s="9" t="s">
        <v>34</v>
      </c>
      <c r="C56" s="9">
        <v>7.1</v>
      </c>
      <c r="D56" s="22">
        <v>7.4</v>
      </c>
      <c r="E56" s="9">
        <v>1.5</v>
      </c>
      <c r="F56" s="21">
        <v>1.5</v>
      </c>
    </row>
    <row r="57" spans="1:6">
      <c r="A57" s="9" t="s">
        <v>109</v>
      </c>
      <c r="B57" s="9" t="s">
        <v>34</v>
      </c>
      <c r="C57" s="11">
        <v>9</v>
      </c>
      <c r="D57" s="22">
        <v>7.4</v>
      </c>
      <c r="E57" s="9">
        <v>2.2000000000000002</v>
      </c>
      <c r="F57" s="21">
        <v>2.2000000000000002</v>
      </c>
    </row>
  </sheetData>
  <sheetProtection algorithmName="SHA-512" hashValue="OviQFd3HQSgZZWMKz3AE0f3V+Me9LpEu1c+l++/ohFtl2nOEAtTql9YWvOhQ7ZeV7xpMQkUIXqTdSkD1I8f+Rg==" saltValue="rn1hFeUWUgQW1/E50vQpjQ==" spinCount="100000" sheet="1" objects="1" scenarios="1"/>
  <autoFilter ref="A1:F57" xr:uid="{00000000-0009-0000-0000-000004000000}"/>
  <phoneticPr fontId="1"/>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72E5A-09BF-420C-AA8B-3DA4412DBC3D}">
  <dimension ref="B1:AE159"/>
  <sheetViews>
    <sheetView view="pageBreakPreview" zoomScale="70" zoomScaleNormal="70" zoomScaleSheetLayoutView="70" workbookViewId="0">
      <selection activeCell="I14" sqref="I14"/>
    </sheetView>
  </sheetViews>
  <sheetFormatPr defaultColWidth="9" defaultRowHeight="13" outlineLevelRow="1" outlineLevelCol="1"/>
  <cols>
    <col min="1" max="1" width="3.08984375" style="149" customWidth="1"/>
    <col min="2" max="2" width="19.6328125" style="149" customWidth="1"/>
    <col min="3" max="3" width="5.90625" style="149" bestFit="1" customWidth="1"/>
    <col min="4" max="4" width="8" style="149" customWidth="1"/>
    <col min="5" max="5" width="12" style="149" customWidth="1" outlineLevel="1"/>
    <col min="6" max="6" width="4.90625" style="149" customWidth="1"/>
    <col min="7" max="7" width="6.90625" style="149" customWidth="1"/>
    <col min="8" max="14" width="10.08984375" style="149" customWidth="1"/>
    <col min="15" max="16" width="10.08984375" style="150" customWidth="1"/>
    <col min="17" max="17" width="7.6328125" style="150" customWidth="1"/>
    <col min="18" max="18" width="7.6328125" style="149" customWidth="1"/>
    <col min="19" max="19" width="7.36328125" style="149" bestFit="1" customWidth="1"/>
    <col min="20" max="20" width="15.36328125" style="149" customWidth="1"/>
    <col min="21" max="21" width="4.453125" style="149" customWidth="1"/>
    <col min="22" max="22" width="5.08984375" style="149" bestFit="1" customWidth="1"/>
    <col min="23" max="23" width="9" style="149" bestFit="1"/>
    <col min="24" max="24" width="5.453125" style="149" bestFit="1" customWidth="1"/>
    <col min="25" max="27" width="5.08984375" style="149" bestFit="1" customWidth="1"/>
    <col min="28" max="28" width="7.36328125" style="149" bestFit="1" customWidth="1"/>
    <col min="29" max="31" width="5.08984375" style="149" bestFit="1" customWidth="1"/>
    <col min="32" max="32" width="4" style="149" bestFit="1" customWidth="1"/>
    <col min="33" max="38" width="5.08984375" style="149" bestFit="1" customWidth="1"/>
    <col min="39" max="256" width="9" style="149"/>
    <col min="257" max="257" width="3.08984375" style="149" customWidth="1"/>
    <col min="258" max="258" width="19.6328125" style="149" customWidth="1"/>
    <col min="259" max="259" width="5.90625" style="149" bestFit="1" customWidth="1"/>
    <col min="260" max="260" width="8" style="149" customWidth="1"/>
    <col min="261" max="261" width="12" style="149" customWidth="1"/>
    <col min="262" max="262" width="4.90625" style="149" customWidth="1"/>
    <col min="263" max="263" width="6.90625" style="149" customWidth="1"/>
    <col min="264" max="272" width="10.08984375" style="149" customWidth="1"/>
    <col min="273" max="274" width="7.6328125" style="149" customWidth="1"/>
    <col min="275" max="275" width="7.36328125" style="149" bestFit="1" customWidth="1"/>
    <col min="276" max="276" width="15.36328125" style="149" customWidth="1"/>
    <col min="277" max="277" width="4.453125" style="149" customWidth="1"/>
    <col min="278" max="278" width="5.08984375" style="149" bestFit="1" customWidth="1"/>
    <col min="279" max="279" width="9" style="149"/>
    <col min="280" max="280" width="5.453125" style="149" bestFit="1" customWidth="1"/>
    <col min="281" max="283" width="5.08984375" style="149" bestFit="1" customWidth="1"/>
    <col min="284" max="284" width="7.36328125" style="149" bestFit="1" customWidth="1"/>
    <col min="285" max="287" width="5.08984375" style="149" bestFit="1" customWidth="1"/>
    <col min="288" max="288" width="4" style="149" bestFit="1" customWidth="1"/>
    <col min="289" max="294" width="5.08984375" style="149" bestFit="1" customWidth="1"/>
    <col min="295" max="512" width="9" style="149"/>
    <col min="513" max="513" width="3.08984375" style="149" customWidth="1"/>
    <col min="514" max="514" width="19.6328125" style="149" customWidth="1"/>
    <col min="515" max="515" width="5.90625" style="149" bestFit="1" customWidth="1"/>
    <col min="516" max="516" width="8" style="149" customWidth="1"/>
    <col min="517" max="517" width="12" style="149" customWidth="1"/>
    <col min="518" max="518" width="4.90625" style="149" customWidth="1"/>
    <col min="519" max="519" width="6.90625" style="149" customWidth="1"/>
    <col min="520" max="528" width="10.08984375" style="149" customWidth="1"/>
    <col min="529" max="530" width="7.6328125" style="149" customWidth="1"/>
    <col min="531" max="531" width="7.36328125" style="149" bestFit="1" customWidth="1"/>
    <col min="532" max="532" width="15.36328125" style="149" customWidth="1"/>
    <col min="533" max="533" width="4.453125" style="149" customWidth="1"/>
    <col min="534" max="534" width="5.08984375" style="149" bestFit="1" customWidth="1"/>
    <col min="535" max="535" width="9" style="149"/>
    <col min="536" max="536" width="5.453125" style="149" bestFit="1" customWidth="1"/>
    <col min="537" max="539" width="5.08984375" style="149" bestFit="1" customWidth="1"/>
    <col min="540" max="540" width="7.36328125" style="149" bestFit="1" customWidth="1"/>
    <col min="541" max="543" width="5.08984375" style="149" bestFit="1" customWidth="1"/>
    <col min="544" max="544" width="4" style="149" bestFit="1" customWidth="1"/>
    <col min="545" max="550" width="5.08984375" style="149" bestFit="1" customWidth="1"/>
    <col min="551" max="768" width="9" style="149"/>
    <col min="769" max="769" width="3.08984375" style="149" customWidth="1"/>
    <col min="770" max="770" width="19.6328125" style="149" customWidth="1"/>
    <col min="771" max="771" width="5.90625" style="149" bestFit="1" customWidth="1"/>
    <col min="772" max="772" width="8" style="149" customWidth="1"/>
    <col min="773" max="773" width="12" style="149" customWidth="1"/>
    <col min="774" max="774" width="4.90625" style="149" customWidth="1"/>
    <col min="775" max="775" width="6.90625" style="149" customWidth="1"/>
    <col min="776" max="784" width="10.08984375" style="149" customWidth="1"/>
    <col min="785" max="786" width="7.6328125" style="149" customWidth="1"/>
    <col min="787" max="787" width="7.36328125" style="149" bestFit="1" customWidth="1"/>
    <col min="788" max="788" width="15.36328125" style="149" customWidth="1"/>
    <col min="789" max="789" width="4.453125" style="149" customWidth="1"/>
    <col min="790" max="790" width="5.08984375" style="149" bestFit="1" customWidth="1"/>
    <col min="791" max="791" width="9" style="149"/>
    <col min="792" max="792" width="5.453125" style="149" bestFit="1" customWidth="1"/>
    <col min="793" max="795" width="5.08984375" style="149" bestFit="1" customWidth="1"/>
    <col min="796" max="796" width="7.36328125" style="149" bestFit="1" customWidth="1"/>
    <col min="797" max="799" width="5.08984375" style="149" bestFit="1" customWidth="1"/>
    <col min="800" max="800" width="4" style="149" bestFit="1" customWidth="1"/>
    <col min="801" max="806" width="5.08984375" style="149" bestFit="1" customWidth="1"/>
    <col min="807" max="1024" width="9" style="149"/>
    <col min="1025" max="1025" width="3.08984375" style="149" customWidth="1"/>
    <col min="1026" max="1026" width="19.6328125" style="149" customWidth="1"/>
    <col min="1027" max="1027" width="5.90625" style="149" bestFit="1" customWidth="1"/>
    <col min="1028" max="1028" width="8" style="149" customWidth="1"/>
    <col min="1029" max="1029" width="12" style="149" customWidth="1"/>
    <col min="1030" max="1030" width="4.90625" style="149" customWidth="1"/>
    <col min="1031" max="1031" width="6.90625" style="149" customWidth="1"/>
    <col min="1032" max="1040" width="10.08984375" style="149" customWidth="1"/>
    <col min="1041" max="1042" width="7.6328125" style="149" customWidth="1"/>
    <col min="1043" max="1043" width="7.36328125" style="149" bestFit="1" customWidth="1"/>
    <col min="1044" max="1044" width="15.36328125" style="149" customWidth="1"/>
    <col min="1045" max="1045" width="4.453125" style="149" customWidth="1"/>
    <col min="1046" max="1046" width="5.08984375" style="149" bestFit="1" customWidth="1"/>
    <col min="1047" max="1047" width="9" style="149"/>
    <col min="1048" max="1048" width="5.453125" style="149" bestFit="1" customWidth="1"/>
    <col min="1049" max="1051" width="5.08984375" style="149" bestFit="1" customWidth="1"/>
    <col min="1052" max="1052" width="7.36328125" style="149" bestFit="1" customWidth="1"/>
    <col min="1053" max="1055" width="5.08984375" style="149" bestFit="1" customWidth="1"/>
    <col min="1056" max="1056" width="4" style="149" bestFit="1" customWidth="1"/>
    <col min="1057" max="1062" width="5.08984375" style="149" bestFit="1" customWidth="1"/>
    <col min="1063" max="1280" width="9" style="149"/>
    <col min="1281" max="1281" width="3.08984375" style="149" customWidth="1"/>
    <col min="1282" max="1282" width="19.6328125" style="149" customWidth="1"/>
    <col min="1283" max="1283" width="5.90625" style="149" bestFit="1" customWidth="1"/>
    <col min="1284" max="1284" width="8" style="149" customWidth="1"/>
    <col min="1285" max="1285" width="12" style="149" customWidth="1"/>
    <col min="1286" max="1286" width="4.90625" style="149" customWidth="1"/>
    <col min="1287" max="1287" width="6.90625" style="149" customWidth="1"/>
    <col min="1288" max="1296" width="10.08984375" style="149" customWidth="1"/>
    <col min="1297" max="1298" width="7.6328125" style="149" customWidth="1"/>
    <col min="1299" max="1299" width="7.36328125" style="149" bestFit="1" customWidth="1"/>
    <col min="1300" max="1300" width="15.36328125" style="149" customWidth="1"/>
    <col min="1301" max="1301" width="4.453125" style="149" customWidth="1"/>
    <col min="1302" max="1302" width="5.08984375" style="149" bestFit="1" customWidth="1"/>
    <col min="1303" max="1303" width="9" style="149"/>
    <col min="1304" max="1304" width="5.453125" style="149" bestFit="1" customWidth="1"/>
    <col min="1305" max="1307" width="5.08984375" style="149" bestFit="1" customWidth="1"/>
    <col min="1308" max="1308" width="7.36328125" style="149" bestFit="1" customWidth="1"/>
    <col min="1309" max="1311" width="5.08984375" style="149" bestFit="1" customWidth="1"/>
    <col min="1312" max="1312" width="4" style="149" bestFit="1" customWidth="1"/>
    <col min="1313" max="1318" width="5.08984375" style="149" bestFit="1" customWidth="1"/>
    <col min="1319" max="1536" width="9" style="149"/>
    <col min="1537" max="1537" width="3.08984375" style="149" customWidth="1"/>
    <col min="1538" max="1538" width="19.6328125" style="149" customWidth="1"/>
    <col min="1539" max="1539" width="5.90625" style="149" bestFit="1" customWidth="1"/>
    <col min="1540" max="1540" width="8" style="149" customWidth="1"/>
    <col min="1541" max="1541" width="12" style="149" customWidth="1"/>
    <col min="1542" max="1542" width="4.90625" style="149" customWidth="1"/>
    <col min="1543" max="1543" width="6.90625" style="149" customWidth="1"/>
    <col min="1544" max="1552" width="10.08984375" style="149" customWidth="1"/>
    <col min="1553" max="1554" width="7.6328125" style="149" customWidth="1"/>
    <col min="1555" max="1555" width="7.36328125" style="149" bestFit="1" customWidth="1"/>
    <col min="1556" max="1556" width="15.36328125" style="149" customWidth="1"/>
    <col min="1557" max="1557" width="4.453125" style="149" customWidth="1"/>
    <col min="1558" max="1558" width="5.08984375" style="149" bestFit="1" customWidth="1"/>
    <col min="1559" max="1559" width="9" style="149"/>
    <col min="1560" max="1560" width="5.453125" style="149" bestFit="1" customWidth="1"/>
    <col min="1561" max="1563" width="5.08984375" style="149" bestFit="1" customWidth="1"/>
    <col min="1564" max="1564" width="7.36328125" style="149" bestFit="1" customWidth="1"/>
    <col min="1565" max="1567" width="5.08984375" style="149" bestFit="1" customWidth="1"/>
    <col min="1568" max="1568" width="4" style="149" bestFit="1" customWidth="1"/>
    <col min="1569" max="1574" width="5.08984375" style="149" bestFit="1" customWidth="1"/>
    <col min="1575" max="1792" width="9" style="149"/>
    <col min="1793" max="1793" width="3.08984375" style="149" customWidth="1"/>
    <col min="1794" max="1794" width="19.6328125" style="149" customWidth="1"/>
    <col min="1795" max="1795" width="5.90625" style="149" bestFit="1" customWidth="1"/>
    <col min="1796" max="1796" width="8" style="149" customWidth="1"/>
    <col min="1797" max="1797" width="12" style="149" customWidth="1"/>
    <col min="1798" max="1798" width="4.90625" style="149" customWidth="1"/>
    <col min="1799" max="1799" width="6.90625" style="149" customWidth="1"/>
    <col min="1800" max="1808" width="10.08984375" style="149" customWidth="1"/>
    <col min="1809" max="1810" width="7.6328125" style="149" customWidth="1"/>
    <col min="1811" max="1811" width="7.36328125" style="149" bestFit="1" customWidth="1"/>
    <col min="1812" max="1812" width="15.36328125" style="149" customWidth="1"/>
    <col min="1813" max="1813" width="4.453125" style="149" customWidth="1"/>
    <col min="1814" max="1814" width="5.08984375" style="149" bestFit="1" customWidth="1"/>
    <col min="1815" max="1815" width="9" style="149"/>
    <col min="1816" max="1816" width="5.453125" style="149" bestFit="1" customWidth="1"/>
    <col min="1817" max="1819" width="5.08984375" style="149" bestFit="1" customWidth="1"/>
    <col min="1820" max="1820" width="7.36328125" style="149" bestFit="1" customWidth="1"/>
    <col min="1821" max="1823" width="5.08984375" style="149" bestFit="1" customWidth="1"/>
    <col min="1824" max="1824" width="4" style="149" bestFit="1" customWidth="1"/>
    <col min="1825" max="1830" width="5.08984375" style="149" bestFit="1" customWidth="1"/>
    <col min="1831" max="2048" width="9" style="149"/>
    <col min="2049" max="2049" width="3.08984375" style="149" customWidth="1"/>
    <col min="2050" max="2050" width="19.6328125" style="149" customWidth="1"/>
    <col min="2051" max="2051" width="5.90625" style="149" bestFit="1" customWidth="1"/>
    <col min="2052" max="2052" width="8" style="149" customWidth="1"/>
    <col min="2053" max="2053" width="12" style="149" customWidth="1"/>
    <col min="2054" max="2054" width="4.90625" style="149" customWidth="1"/>
    <col min="2055" max="2055" width="6.90625" style="149" customWidth="1"/>
    <col min="2056" max="2064" width="10.08984375" style="149" customWidth="1"/>
    <col min="2065" max="2066" width="7.6328125" style="149" customWidth="1"/>
    <col min="2067" max="2067" width="7.36328125" style="149" bestFit="1" customWidth="1"/>
    <col min="2068" max="2068" width="15.36328125" style="149" customWidth="1"/>
    <col min="2069" max="2069" width="4.453125" style="149" customWidth="1"/>
    <col min="2070" max="2070" width="5.08984375" style="149" bestFit="1" customWidth="1"/>
    <col min="2071" max="2071" width="9" style="149"/>
    <col min="2072" max="2072" width="5.453125" style="149" bestFit="1" customWidth="1"/>
    <col min="2073" max="2075" width="5.08984375" style="149" bestFit="1" customWidth="1"/>
    <col min="2076" max="2076" width="7.36328125" style="149" bestFit="1" customWidth="1"/>
    <col min="2077" max="2079" width="5.08984375" style="149" bestFit="1" customWidth="1"/>
    <col min="2080" max="2080" width="4" style="149" bestFit="1" customWidth="1"/>
    <col min="2081" max="2086" width="5.08984375" style="149" bestFit="1" customWidth="1"/>
    <col min="2087" max="2304" width="9" style="149"/>
    <col min="2305" max="2305" width="3.08984375" style="149" customWidth="1"/>
    <col min="2306" max="2306" width="19.6328125" style="149" customWidth="1"/>
    <col min="2307" max="2307" width="5.90625" style="149" bestFit="1" customWidth="1"/>
    <col min="2308" max="2308" width="8" style="149" customWidth="1"/>
    <col min="2309" max="2309" width="12" style="149" customWidth="1"/>
    <col min="2310" max="2310" width="4.90625" style="149" customWidth="1"/>
    <col min="2311" max="2311" width="6.90625" style="149" customWidth="1"/>
    <col min="2312" max="2320" width="10.08984375" style="149" customWidth="1"/>
    <col min="2321" max="2322" width="7.6328125" style="149" customWidth="1"/>
    <col min="2323" max="2323" width="7.36328125" style="149" bestFit="1" customWidth="1"/>
    <col min="2324" max="2324" width="15.36328125" style="149" customWidth="1"/>
    <col min="2325" max="2325" width="4.453125" style="149" customWidth="1"/>
    <col min="2326" max="2326" width="5.08984375" style="149" bestFit="1" customWidth="1"/>
    <col min="2327" max="2327" width="9" style="149"/>
    <col min="2328" max="2328" width="5.453125" style="149" bestFit="1" customWidth="1"/>
    <col min="2329" max="2331" width="5.08984375" style="149" bestFit="1" customWidth="1"/>
    <col min="2332" max="2332" width="7.36328125" style="149" bestFit="1" customWidth="1"/>
    <col min="2333" max="2335" width="5.08984375" style="149" bestFit="1" customWidth="1"/>
    <col min="2336" max="2336" width="4" style="149" bestFit="1" customWidth="1"/>
    <col min="2337" max="2342" width="5.08984375" style="149" bestFit="1" customWidth="1"/>
    <col min="2343" max="2560" width="9" style="149"/>
    <col min="2561" max="2561" width="3.08984375" style="149" customWidth="1"/>
    <col min="2562" max="2562" width="19.6328125" style="149" customWidth="1"/>
    <col min="2563" max="2563" width="5.90625" style="149" bestFit="1" customWidth="1"/>
    <col min="2564" max="2564" width="8" style="149" customWidth="1"/>
    <col min="2565" max="2565" width="12" style="149" customWidth="1"/>
    <col min="2566" max="2566" width="4.90625" style="149" customWidth="1"/>
    <col min="2567" max="2567" width="6.90625" style="149" customWidth="1"/>
    <col min="2568" max="2576" width="10.08984375" style="149" customWidth="1"/>
    <col min="2577" max="2578" width="7.6328125" style="149" customWidth="1"/>
    <col min="2579" max="2579" width="7.36328125" style="149" bestFit="1" customWidth="1"/>
    <col min="2580" max="2580" width="15.36328125" style="149" customWidth="1"/>
    <col min="2581" max="2581" width="4.453125" style="149" customWidth="1"/>
    <col min="2582" max="2582" width="5.08984375" style="149" bestFit="1" customWidth="1"/>
    <col min="2583" max="2583" width="9" style="149"/>
    <col min="2584" max="2584" width="5.453125" style="149" bestFit="1" customWidth="1"/>
    <col min="2585" max="2587" width="5.08984375" style="149" bestFit="1" customWidth="1"/>
    <col min="2588" max="2588" width="7.36328125" style="149" bestFit="1" customWidth="1"/>
    <col min="2589" max="2591" width="5.08984375" style="149" bestFit="1" customWidth="1"/>
    <col min="2592" max="2592" width="4" style="149" bestFit="1" customWidth="1"/>
    <col min="2593" max="2598" width="5.08984375" style="149" bestFit="1" customWidth="1"/>
    <col min="2599" max="2816" width="9" style="149"/>
    <col min="2817" max="2817" width="3.08984375" style="149" customWidth="1"/>
    <col min="2818" max="2818" width="19.6328125" style="149" customWidth="1"/>
    <col min="2819" max="2819" width="5.90625" style="149" bestFit="1" customWidth="1"/>
    <col min="2820" max="2820" width="8" style="149" customWidth="1"/>
    <col min="2821" max="2821" width="12" style="149" customWidth="1"/>
    <col min="2822" max="2822" width="4.90625" style="149" customWidth="1"/>
    <col min="2823" max="2823" width="6.90625" style="149" customWidth="1"/>
    <col min="2824" max="2832" width="10.08984375" style="149" customWidth="1"/>
    <col min="2833" max="2834" width="7.6328125" style="149" customWidth="1"/>
    <col min="2835" max="2835" width="7.36328125" style="149" bestFit="1" customWidth="1"/>
    <col min="2836" max="2836" width="15.36328125" style="149" customWidth="1"/>
    <col min="2837" max="2837" width="4.453125" style="149" customWidth="1"/>
    <col min="2838" max="2838" width="5.08984375" style="149" bestFit="1" customWidth="1"/>
    <col min="2839" max="2839" width="9" style="149"/>
    <col min="2840" max="2840" width="5.453125" style="149" bestFit="1" customWidth="1"/>
    <col min="2841" max="2843" width="5.08984375" style="149" bestFit="1" customWidth="1"/>
    <col min="2844" max="2844" width="7.36328125" style="149" bestFit="1" customWidth="1"/>
    <col min="2845" max="2847" width="5.08984375" style="149" bestFit="1" customWidth="1"/>
    <col min="2848" max="2848" width="4" style="149" bestFit="1" customWidth="1"/>
    <col min="2849" max="2854" width="5.08984375" style="149" bestFit="1" customWidth="1"/>
    <col min="2855" max="3072" width="9" style="149"/>
    <col min="3073" max="3073" width="3.08984375" style="149" customWidth="1"/>
    <col min="3074" max="3074" width="19.6328125" style="149" customWidth="1"/>
    <col min="3075" max="3075" width="5.90625" style="149" bestFit="1" customWidth="1"/>
    <col min="3076" max="3076" width="8" style="149" customWidth="1"/>
    <col min="3077" max="3077" width="12" style="149" customWidth="1"/>
    <col min="3078" max="3078" width="4.90625" style="149" customWidth="1"/>
    <col min="3079" max="3079" width="6.90625" style="149" customWidth="1"/>
    <col min="3080" max="3088" width="10.08984375" style="149" customWidth="1"/>
    <col min="3089" max="3090" width="7.6328125" style="149" customWidth="1"/>
    <col min="3091" max="3091" width="7.36328125" style="149" bestFit="1" customWidth="1"/>
    <col min="3092" max="3092" width="15.36328125" style="149" customWidth="1"/>
    <col min="3093" max="3093" width="4.453125" style="149" customWidth="1"/>
    <col min="3094" max="3094" width="5.08984375" style="149" bestFit="1" customWidth="1"/>
    <col min="3095" max="3095" width="9" style="149"/>
    <col min="3096" max="3096" width="5.453125" style="149" bestFit="1" customWidth="1"/>
    <col min="3097" max="3099" width="5.08984375" style="149" bestFit="1" customWidth="1"/>
    <col min="3100" max="3100" width="7.36328125" style="149" bestFit="1" customWidth="1"/>
    <col min="3101" max="3103" width="5.08984375" style="149" bestFit="1" customWidth="1"/>
    <col min="3104" max="3104" width="4" style="149" bestFit="1" customWidth="1"/>
    <col min="3105" max="3110" width="5.08984375" style="149" bestFit="1" customWidth="1"/>
    <col min="3111" max="3328" width="9" style="149"/>
    <col min="3329" max="3329" width="3.08984375" style="149" customWidth="1"/>
    <col min="3330" max="3330" width="19.6328125" style="149" customWidth="1"/>
    <col min="3331" max="3331" width="5.90625" style="149" bestFit="1" customWidth="1"/>
    <col min="3332" max="3332" width="8" style="149" customWidth="1"/>
    <col min="3333" max="3333" width="12" style="149" customWidth="1"/>
    <col min="3334" max="3334" width="4.90625" style="149" customWidth="1"/>
    <col min="3335" max="3335" width="6.90625" style="149" customWidth="1"/>
    <col min="3336" max="3344" width="10.08984375" style="149" customWidth="1"/>
    <col min="3345" max="3346" width="7.6328125" style="149" customWidth="1"/>
    <col min="3347" max="3347" width="7.36328125" style="149" bestFit="1" customWidth="1"/>
    <col min="3348" max="3348" width="15.36328125" style="149" customWidth="1"/>
    <col min="3349" max="3349" width="4.453125" style="149" customWidth="1"/>
    <col min="3350" max="3350" width="5.08984375" style="149" bestFit="1" customWidth="1"/>
    <col min="3351" max="3351" width="9" style="149"/>
    <col min="3352" max="3352" width="5.453125" style="149" bestFit="1" customWidth="1"/>
    <col min="3353" max="3355" width="5.08984375" style="149" bestFit="1" customWidth="1"/>
    <col min="3356" max="3356" width="7.36328125" style="149" bestFit="1" customWidth="1"/>
    <col min="3357" max="3359" width="5.08984375" style="149" bestFit="1" customWidth="1"/>
    <col min="3360" max="3360" width="4" style="149" bestFit="1" customWidth="1"/>
    <col min="3361" max="3366" width="5.08984375" style="149" bestFit="1" customWidth="1"/>
    <col min="3367" max="3584" width="9" style="149"/>
    <col min="3585" max="3585" width="3.08984375" style="149" customWidth="1"/>
    <col min="3586" max="3586" width="19.6328125" style="149" customWidth="1"/>
    <col min="3587" max="3587" width="5.90625" style="149" bestFit="1" customWidth="1"/>
    <col min="3588" max="3588" width="8" style="149" customWidth="1"/>
    <col min="3589" max="3589" width="12" style="149" customWidth="1"/>
    <col min="3590" max="3590" width="4.90625" style="149" customWidth="1"/>
    <col min="3591" max="3591" width="6.90625" style="149" customWidth="1"/>
    <col min="3592" max="3600" width="10.08984375" style="149" customWidth="1"/>
    <col min="3601" max="3602" width="7.6328125" style="149" customWidth="1"/>
    <col min="3603" max="3603" width="7.36328125" style="149" bestFit="1" customWidth="1"/>
    <col min="3604" max="3604" width="15.36328125" style="149" customWidth="1"/>
    <col min="3605" max="3605" width="4.453125" style="149" customWidth="1"/>
    <col min="3606" max="3606" width="5.08984375" style="149" bestFit="1" customWidth="1"/>
    <col min="3607" max="3607" width="9" style="149"/>
    <col min="3608" max="3608" width="5.453125" style="149" bestFit="1" customWidth="1"/>
    <col min="3609" max="3611" width="5.08984375" style="149" bestFit="1" customWidth="1"/>
    <col min="3612" max="3612" width="7.36328125" style="149" bestFit="1" customWidth="1"/>
    <col min="3613" max="3615" width="5.08984375" style="149" bestFit="1" customWidth="1"/>
    <col min="3616" max="3616" width="4" style="149" bestFit="1" customWidth="1"/>
    <col min="3617" max="3622" width="5.08984375" style="149" bestFit="1" customWidth="1"/>
    <col min="3623" max="3840" width="9" style="149"/>
    <col min="3841" max="3841" width="3.08984375" style="149" customWidth="1"/>
    <col min="3842" max="3842" width="19.6328125" style="149" customWidth="1"/>
    <col min="3843" max="3843" width="5.90625" style="149" bestFit="1" customWidth="1"/>
    <col min="3844" max="3844" width="8" style="149" customWidth="1"/>
    <col min="3845" max="3845" width="12" style="149" customWidth="1"/>
    <col min="3846" max="3846" width="4.90625" style="149" customWidth="1"/>
    <col min="3847" max="3847" width="6.90625" style="149" customWidth="1"/>
    <col min="3848" max="3856" width="10.08984375" style="149" customWidth="1"/>
    <col min="3857" max="3858" width="7.6328125" style="149" customWidth="1"/>
    <col min="3859" max="3859" width="7.36328125" style="149" bestFit="1" customWidth="1"/>
    <col min="3860" max="3860" width="15.36328125" style="149" customWidth="1"/>
    <col min="3861" max="3861" width="4.453125" style="149" customWidth="1"/>
    <col min="3862" max="3862" width="5.08984375" style="149" bestFit="1" customWidth="1"/>
    <col min="3863" max="3863" width="9" style="149"/>
    <col min="3864" max="3864" width="5.453125" style="149" bestFit="1" customWidth="1"/>
    <col min="3865" max="3867" width="5.08984375" style="149" bestFit="1" customWidth="1"/>
    <col min="3868" max="3868" width="7.36328125" style="149" bestFit="1" customWidth="1"/>
    <col min="3869" max="3871" width="5.08984375" style="149" bestFit="1" customWidth="1"/>
    <col min="3872" max="3872" width="4" style="149" bestFit="1" customWidth="1"/>
    <col min="3873" max="3878" width="5.08984375" style="149" bestFit="1" customWidth="1"/>
    <col min="3879" max="4096" width="9" style="149"/>
    <col min="4097" max="4097" width="3.08984375" style="149" customWidth="1"/>
    <col min="4098" max="4098" width="19.6328125" style="149" customWidth="1"/>
    <col min="4099" max="4099" width="5.90625" style="149" bestFit="1" customWidth="1"/>
    <col min="4100" max="4100" width="8" style="149" customWidth="1"/>
    <col min="4101" max="4101" width="12" style="149" customWidth="1"/>
    <col min="4102" max="4102" width="4.90625" style="149" customWidth="1"/>
    <col min="4103" max="4103" width="6.90625" style="149" customWidth="1"/>
    <col min="4104" max="4112" width="10.08984375" style="149" customWidth="1"/>
    <col min="4113" max="4114" width="7.6328125" style="149" customWidth="1"/>
    <col min="4115" max="4115" width="7.36328125" style="149" bestFit="1" customWidth="1"/>
    <col min="4116" max="4116" width="15.36328125" style="149" customWidth="1"/>
    <col min="4117" max="4117" width="4.453125" style="149" customWidth="1"/>
    <col min="4118" max="4118" width="5.08984375" style="149" bestFit="1" customWidth="1"/>
    <col min="4119" max="4119" width="9" style="149"/>
    <col min="4120" max="4120" width="5.453125" style="149" bestFit="1" customWidth="1"/>
    <col min="4121" max="4123" width="5.08984375" style="149" bestFit="1" customWidth="1"/>
    <col min="4124" max="4124" width="7.36328125" style="149" bestFit="1" customWidth="1"/>
    <col min="4125" max="4127" width="5.08984375" style="149" bestFit="1" customWidth="1"/>
    <col min="4128" max="4128" width="4" style="149" bestFit="1" customWidth="1"/>
    <col min="4129" max="4134" width="5.08984375" style="149" bestFit="1" customWidth="1"/>
    <col min="4135" max="4352" width="9" style="149"/>
    <col min="4353" max="4353" width="3.08984375" style="149" customWidth="1"/>
    <col min="4354" max="4354" width="19.6328125" style="149" customWidth="1"/>
    <col min="4355" max="4355" width="5.90625" style="149" bestFit="1" customWidth="1"/>
    <col min="4356" max="4356" width="8" style="149" customWidth="1"/>
    <col min="4357" max="4357" width="12" style="149" customWidth="1"/>
    <col min="4358" max="4358" width="4.90625" style="149" customWidth="1"/>
    <col min="4359" max="4359" width="6.90625" style="149" customWidth="1"/>
    <col min="4360" max="4368" width="10.08984375" style="149" customWidth="1"/>
    <col min="4369" max="4370" width="7.6328125" style="149" customWidth="1"/>
    <col min="4371" max="4371" width="7.36328125" style="149" bestFit="1" customWidth="1"/>
    <col min="4372" max="4372" width="15.36328125" style="149" customWidth="1"/>
    <col min="4373" max="4373" width="4.453125" style="149" customWidth="1"/>
    <col min="4374" max="4374" width="5.08984375" style="149" bestFit="1" customWidth="1"/>
    <col min="4375" max="4375" width="9" style="149"/>
    <col min="4376" max="4376" width="5.453125" style="149" bestFit="1" customWidth="1"/>
    <col min="4377" max="4379" width="5.08984375" style="149" bestFit="1" customWidth="1"/>
    <col min="4380" max="4380" width="7.36328125" style="149" bestFit="1" customWidth="1"/>
    <col min="4381" max="4383" width="5.08984375" style="149" bestFit="1" customWidth="1"/>
    <col min="4384" max="4384" width="4" style="149" bestFit="1" customWidth="1"/>
    <col min="4385" max="4390" width="5.08984375" style="149" bestFit="1" customWidth="1"/>
    <col min="4391" max="4608" width="9" style="149"/>
    <col min="4609" max="4609" width="3.08984375" style="149" customWidth="1"/>
    <col min="4610" max="4610" width="19.6328125" style="149" customWidth="1"/>
    <col min="4611" max="4611" width="5.90625" style="149" bestFit="1" customWidth="1"/>
    <col min="4612" max="4612" width="8" style="149" customWidth="1"/>
    <col min="4613" max="4613" width="12" style="149" customWidth="1"/>
    <col min="4614" max="4614" width="4.90625" style="149" customWidth="1"/>
    <col min="4615" max="4615" width="6.90625" style="149" customWidth="1"/>
    <col min="4616" max="4624" width="10.08984375" style="149" customWidth="1"/>
    <col min="4625" max="4626" width="7.6328125" style="149" customWidth="1"/>
    <col min="4627" max="4627" width="7.36328125" style="149" bestFit="1" customWidth="1"/>
    <col min="4628" max="4628" width="15.36328125" style="149" customWidth="1"/>
    <col min="4629" max="4629" width="4.453125" style="149" customWidth="1"/>
    <col min="4630" max="4630" width="5.08984375" style="149" bestFit="1" customWidth="1"/>
    <col min="4631" max="4631" width="9" style="149"/>
    <col min="4632" max="4632" width="5.453125" style="149" bestFit="1" customWidth="1"/>
    <col min="4633" max="4635" width="5.08984375" style="149" bestFit="1" customWidth="1"/>
    <col min="4636" max="4636" width="7.36328125" style="149" bestFit="1" customWidth="1"/>
    <col min="4637" max="4639" width="5.08984375" style="149" bestFit="1" customWidth="1"/>
    <col min="4640" max="4640" width="4" style="149" bestFit="1" customWidth="1"/>
    <col min="4641" max="4646" width="5.08984375" style="149" bestFit="1" customWidth="1"/>
    <col min="4647" max="4864" width="9" style="149"/>
    <col min="4865" max="4865" width="3.08984375" style="149" customWidth="1"/>
    <col min="4866" max="4866" width="19.6328125" style="149" customWidth="1"/>
    <col min="4867" max="4867" width="5.90625" style="149" bestFit="1" customWidth="1"/>
    <col min="4868" max="4868" width="8" style="149" customWidth="1"/>
    <col min="4869" max="4869" width="12" style="149" customWidth="1"/>
    <col min="4870" max="4870" width="4.90625" style="149" customWidth="1"/>
    <col min="4871" max="4871" width="6.90625" style="149" customWidth="1"/>
    <col min="4872" max="4880" width="10.08984375" style="149" customWidth="1"/>
    <col min="4881" max="4882" width="7.6328125" style="149" customWidth="1"/>
    <col min="4883" max="4883" width="7.36328125" style="149" bestFit="1" customWidth="1"/>
    <col min="4884" max="4884" width="15.36328125" style="149" customWidth="1"/>
    <col min="4885" max="4885" width="4.453125" style="149" customWidth="1"/>
    <col min="4886" max="4886" width="5.08984375" style="149" bestFit="1" customWidth="1"/>
    <col min="4887" max="4887" width="9" style="149"/>
    <col min="4888" max="4888" width="5.453125" style="149" bestFit="1" customWidth="1"/>
    <col min="4889" max="4891" width="5.08984375" style="149" bestFit="1" customWidth="1"/>
    <col min="4892" max="4892" width="7.36328125" style="149" bestFit="1" customWidth="1"/>
    <col min="4893" max="4895" width="5.08984375" style="149" bestFit="1" customWidth="1"/>
    <col min="4896" max="4896" width="4" style="149" bestFit="1" customWidth="1"/>
    <col min="4897" max="4902" width="5.08984375" style="149" bestFit="1" customWidth="1"/>
    <col min="4903" max="5120" width="9" style="149"/>
    <col min="5121" max="5121" width="3.08984375" style="149" customWidth="1"/>
    <col min="5122" max="5122" width="19.6328125" style="149" customWidth="1"/>
    <col min="5123" max="5123" width="5.90625" style="149" bestFit="1" customWidth="1"/>
    <col min="5124" max="5124" width="8" style="149" customWidth="1"/>
    <col min="5125" max="5125" width="12" style="149" customWidth="1"/>
    <col min="5126" max="5126" width="4.90625" style="149" customWidth="1"/>
    <col min="5127" max="5127" width="6.90625" style="149" customWidth="1"/>
    <col min="5128" max="5136" width="10.08984375" style="149" customWidth="1"/>
    <col min="5137" max="5138" width="7.6328125" style="149" customWidth="1"/>
    <col min="5139" max="5139" width="7.36328125" style="149" bestFit="1" customWidth="1"/>
    <col min="5140" max="5140" width="15.36328125" style="149" customWidth="1"/>
    <col min="5141" max="5141" width="4.453125" style="149" customWidth="1"/>
    <col min="5142" max="5142" width="5.08984375" style="149" bestFit="1" customWidth="1"/>
    <col min="5143" max="5143" width="9" style="149"/>
    <col min="5144" max="5144" width="5.453125" style="149" bestFit="1" customWidth="1"/>
    <col min="5145" max="5147" width="5.08984375" style="149" bestFit="1" customWidth="1"/>
    <col min="5148" max="5148" width="7.36328125" style="149" bestFit="1" customWidth="1"/>
    <col min="5149" max="5151" width="5.08984375" style="149" bestFit="1" customWidth="1"/>
    <col min="5152" max="5152" width="4" style="149" bestFit="1" customWidth="1"/>
    <col min="5153" max="5158" width="5.08984375" style="149" bestFit="1" customWidth="1"/>
    <col min="5159" max="5376" width="9" style="149"/>
    <col min="5377" max="5377" width="3.08984375" style="149" customWidth="1"/>
    <col min="5378" max="5378" width="19.6328125" style="149" customWidth="1"/>
    <col min="5379" max="5379" width="5.90625" style="149" bestFit="1" customWidth="1"/>
    <col min="5380" max="5380" width="8" style="149" customWidth="1"/>
    <col min="5381" max="5381" width="12" style="149" customWidth="1"/>
    <col min="5382" max="5382" width="4.90625" style="149" customWidth="1"/>
    <col min="5383" max="5383" width="6.90625" style="149" customWidth="1"/>
    <col min="5384" max="5392" width="10.08984375" style="149" customWidth="1"/>
    <col min="5393" max="5394" width="7.6328125" style="149" customWidth="1"/>
    <col min="5395" max="5395" width="7.36328125" style="149" bestFit="1" customWidth="1"/>
    <col min="5396" max="5396" width="15.36328125" style="149" customWidth="1"/>
    <col min="5397" max="5397" width="4.453125" style="149" customWidth="1"/>
    <col min="5398" max="5398" width="5.08984375" style="149" bestFit="1" customWidth="1"/>
    <col min="5399" max="5399" width="9" style="149"/>
    <col min="5400" max="5400" width="5.453125" style="149" bestFit="1" customWidth="1"/>
    <col min="5401" max="5403" width="5.08984375" style="149" bestFit="1" customWidth="1"/>
    <col min="5404" max="5404" width="7.36328125" style="149" bestFit="1" customWidth="1"/>
    <col min="5405" max="5407" width="5.08984375" style="149" bestFit="1" customWidth="1"/>
    <col min="5408" max="5408" width="4" style="149" bestFit="1" customWidth="1"/>
    <col min="5409" max="5414" width="5.08984375" style="149" bestFit="1" customWidth="1"/>
    <col min="5415" max="5632" width="9" style="149"/>
    <col min="5633" max="5633" width="3.08984375" style="149" customWidth="1"/>
    <col min="5634" max="5634" width="19.6328125" style="149" customWidth="1"/>
    <col min="5635" max="5635" width="5.90625" style="149" bestFit="1" customWidth="1"/>
    <col min="5636" max="5636" width="8" style="149" customWidth="1"/>
    <col min="5637" max="5637" width="12" style="149" customWidth="1"/>
    <col min="5638" max="5638" width="4.90625" style="149" customWidth="1"/>
    <col min="5639" max="5639" width="6.90625" style="149" customWidth="1"/>
    <col min="5640" max="5648" width="10.08984375" style="149" customWidth="1"/>
    <col min="5649" max="5650" width="7.6328125" style="149" customWidth="1"/>
    <col min="5651" max="5651" width="7.36328125" style="149" bestFit="1" customWidth="1"/>
    <col min="5652" max="5652" width="15.36328125" style="149" customWidth="1"/>
    <col min="5653" max="5653" width="4.453125" style="149" customWidth="1"/>
    <col min="5654" max="5654" width="5.08984375" style="149" bestFit="1" customWidth="1"/>
    <col min="5655" max="5655" width="9" style="149"/>
    <col min="5656" max="5656" width="5.453125" style="149" bestFit="1" customWidth="1"/>
    <col min="5657" max="5659" width="5.08984375" style="149" bestFit="1" customWidth="1"/>
    <col min="5660" max="5660" width="7.36328125" style="149" bestFit="1" customWidth="1"/>
    <col min="5661" max="5663" width="5.08984375" style="149" bestFit="1" customWidth="1"/>
    <col min="5664" max="5664" width="4" style="149" bestFit="1" customWidth="1"/>
    <col min="5665" max="5670" width="5.08984375" style="149" bestFit="1" customWidth="1"/>
    <col min="5671" max="5888" width="9" style="149"/>
    <col min="5889" max="5889" width="3.08984375" style="149" customWidth="1"/>
    <col min="5890" max="5890" width="19.6328125" style="149" customWidth="1"/>
    <col min="5891" max="5891" width="5.90625" style="149" bestFit="1" customWidth="1"/>
    <col min="5892" max="5892" width="8" style="149" customWidth="1"/>
    <col min="5893" max="5893" width="12" style="149" customWidth="1"/>
    <col min="5894" max="5894" width="4.90625" style="149" customWidth="1"/>
    <col min="5895" max="5895" width="6.90625" style="149" customWidth="1"/>
    <col min="5896" max="5904" width="10.08984375" style="149" customWidth="1"/>
    <col min="5905" max="5906" width="7.6328125" style="149" customWidth="1"/>
    <col min="5907" max="5907" width="7.36328125" style="149" bestFit="1" customWidth="1"/>
    <col min="5908" max="5908" width="15.36328125" style="149" customWidth="1"/>
    <col min="5909" max="5909" width="4.453125" style="149" customWidth="1"/>
    <col min="5910" max="5910" width="5.08984375" style="149" bestFit="1" customWidth="1"/>
    <col min="5911" max="5911" width="9" style="149"/>
    <col min="5912" max="5912" width="5.453125" style="149" bestFit="1" customWidth="1"/>
    <col min="5913" max="5915" width="5.08984375" style="149" bestFit="1" customWidth="1"/>
    <col min="5916" max="5916" width="7.36328125" style="149" bestFit="1" customWidth="1"/>
    <col min="5917" max="5919" width="5.08984375" style="149" bestFit="1" customWidth="1"/>
    <col min="5920" max="5920" width="4" style="149" bestFit="1" customWidth="1"/>
    <col min="5921" max="5926" width="5.08984375" style="149" bestFit="1" customWidth="1"/>
    <col min="5927" max="6144" width="9" style="149"/>
    <col min="6145" max="6145" width="3.08984375" style="149" customWidth="1"/>
    <col min="6146" max="6146" width="19.6328125" style="149" customWidth="1"/>
    <col min="6147" max="6147" width="5.90625" style="149" bestFit="1" customWidth="1"/>
    <col min="6148" max="6148" width="8" style="149" customWidth="1"/>
    <col min="6149" max="6149" width="12" style="149" customWidth="1"/>
    <col min="6150" max="6150" width="4.90625" style="149" customWidth="1"/>
    <col min="6151" max="6151" width="6.90625" style="149" customWidth="1"/>
    <col min="6152" max="6160" width="10.08984375" style="149" customWidth="1"/>
    <col min="6161" max="6162" width="7.6328125" style="149" customWidth="1"/>
    <col min="6163" max="6163" width="7.36328125" style="149" bestFit="1" customWidth="1"/>
    <col min="6164" max="6164" width="15.36328125" style="149" customWidth="1"/>
    <col min="6165" max="6165" width="4.453125" style="149" customWidth="1"/>
    <col min="6166" max="6166" width="5.08984375" style="149" bestFit="1" customWidth="1"/>
    <col min="6167" max="6167" width="9" style="149"/>
    <col min="6168" max="6168" width="5.453125" style="149" bestFit="1" customWidth="1"/>
    <col min="6169" max="6171" width="5.08984375" style="149" bestFit="1" customWidth="1"/>
    <col min="6172" max="6172" width="7.36328125" style="149" bestFit="1" customWidth="1"/>
    <col min="6173" max="6175" width="5.08984375" style="149" bestFit="1" customWidth="1"/>
    <col min="6176" max="6176" width="4" style="149" bestFit="1" customWidth="1"/>
    <col min="6177" max="6182" width="5.08984375" style="149" bestFit="1" customWidth="1"/>
    <col min="6183" max="6400" width="9" style="149"/>
    <col min="6401" max="6401" width="3.08984375" style="149" customWidth="1"/>
    <col min="6402" max="6402" width="19.6328125" style="149" customWidth="1"/>
    <col min="6403" max="6403" width="5.90625" style="149" bestFit="1" customWidth="1"/>
    <col min="6404" max="6404" width="8" style="149" customWidth="1"/>
    <col min="6405" max="6405" width="12" style="149" customWidth="1"/>
    <col min="6406" max="6406" width="4.90625" style="149" customWidth="1"/>
    <col min="6407" max="6407" width="6.90625" style="149" customWidth="1"/>
    <col min="6408" max="6416" width="10.08984375" style="149" customWidth="1"/>
    <col min="6417" max="6418" width="7.6328125" style="149" customWidth="1"/>
    <col min="6419" max="6419" width="7.36328125" style="149" bestFit="1" customWidth="1"/>
    <col min="6420" max="6420" width="15.36328125" style="149" customWidth="1"/>
    <col min="6421" max="6421" width="4.453125" style="149" customWidth="1"/>
    <col min="6422" max="6422" width="5.08984375" style="149" bestFit="1" customWidth="1"/>
    <col min="6423" max="6423" width="9" style="149"/>
    <col min="6424" max="6424" width="5.453125" style="149" bestFit="1" customWidth="1"/>
    <col min="6425" max="6427" width="5.08984375" style="149" bestFit="1" customWidth="1"/>
    <col min="6428" max="6428" width="7.36328125" style="149" bestFit="1" customWidth="1"/>
    <col min="6429" max="6431" width="5.08984375" style="149" bestFit="1" customWidth="1"/>
    <col min="6432" max="6432" width="4" style="149" bestFit="1" customWidth="1"/>
    <col min="6433" max="6438" width="5.08984375" style="149" bestFit="1" customWidth="1"/>
    <col min="6439" max="6656" width="9" style="149"/>
    <col min="6657" max="6657" width="3.08984375" style="149" customWidth="1"/>
    <col min="6658" max="6658" width="19.6328125" style="149" customWidth="1"/>
    <col min="6659" max="6659" width="5.90625" style="149" bestFit="1" customWidth="1"/>
    <col min="6660" max="6660" width="8" style="149" customWidth="1"/>
    <col min="6661" max="6661" width="12" style="149" customWidth="1"/>
    <col min="6662" max="6662" width="4.90625" style="149" customWidth="1"/>
    <col min="6663" max="6663" width="6.90625" style="149" customWidth="1"/>
    <col min="6664" max="6672" width="10.08984375" style="149" customWidth="1"/>
    <col min="6673" max="6674" width="7.6328125" style="149" customWidth="1"/>
    <col min="6675" max="6675" width="7.36328125" style="149" bestFit="1" customWidth="1"/>
    <col min="6676" max="6676" width="15.36328125" style="149" customWidth="1"/>
    <col min="6677" max="6677" width="4.453125" style="149" customWidth="1"/>
    <col min="6678" max="6678" width="5.08984375" style="149" bestFit="1" customWidth="1"/>
    <col min="6679" max="6679" width="9" style="149"/>
    <col min="6680" max="6680" width="5.453125" style="149" bestFit="1" customWidth="1"/>
    <col min="6681" max="6683" width="5.08984375" style="149" bestFit="1" customWidth="1"/>
    <col min="6684" max="6684" width="7.36328125" style="149" bestFit="1" customWidth="1"/>
    <col min="6685" max="6687" width="5.08984375" style="149" bestFit="1" customWidth="1"/>
    <col min="6688" max="6688" width="4" style="149" bestFit="1" customWidth="1"/>
    <col min="6689" max="6694" width="5.08984375" style="149" bestFit="1" customWidth="1"/>
    <col min="6695" max="6912" width="9" style="149"/>
    <col min="6913" max="6913" width="3.08984375" style="149" customWidth="1"/>
    <col min="6914" max="6914" width="19.6328125" style="149" customWidth="1"/>
    <col min="6915" max="6915" width="5.90625" style="149" bestFit="1" customWidth="1"/>
    <col min="6916" max="6916" width="8" style="149" customWidth="1"/>
    <col min="6917" max="6917" width="12" style="149" customWidth="1"/>
    <col min="6918" max="6918" width="4.90625" style="149" customWidth="1"/>
    <col min="6919" max="6919" width="6.90625" style="149" customWidth="1"/>
    <col min="6920" max="6928" width="10.08984375" style="149" customWidth="1"/>
    <col min="6929" max="6930" width="7.6328125" style="149" customWidth="1"/>
    <col min="6931" max="6931" width="7.36328125" style="149" bestFit="1" customWidth="1"/>
    <col min="6932" max="6932" width="15.36328125" style="149" customWidth="1"/>
    <col min="6933" max="6933" width="4.453125" style="149" customWidth="1"/>
    <col min="6934" max="6934" width="5.08984375" style="149" bestFit="1" customWidth="1"/>
    <col min="6935" max="6935" width="9" style="149"/>
    <col min="6936" max="6936" width="5.453125" style="149" bestFit="1" customWidth="1"/>
    <col min="6937" max="6939" width="5.08984375" style="149" bestFit="1" customWidth="1"/>
    <col min="6940" max="6940" width="7.36328125" style="149" bestFit="1" customWidth="1"/>
    <col min="6941" max="6943" width="5.08984375" style="149" bestFit="1" customWidth="1"/>
    <col min="6944" max="6944" width="4" style="149" bestFit="1" customWidth="1"/>
    <col min="6945" max="6950" width="5.08984375" style="149" bestFit="1" customWidth="1"/>
    <col min="6951" max="7168" width="9" style="149"/>
    <col min="7169" max="7169" width="3.08984375" style="149" customWidth="1"/>
    <col min="7170" max="7170" width="19.6328125" style="149" customWidth="1"/>
    <col min="7171" max="7171" width="5.90625" style="149" bestFit="1" customWidth="1"/>
    <col min="7172" max="7172" width="8" style="149" customWidth="1"/>
    <col min="7173" max="7173" width="12" style="149" customWidth="1"/>
    <col min="7174" max="7174" width="4.90625" style="149" customWidth="1"/>
    <col min="7175" max="7175" width="6.90625" style="149" customWidth="1"/>
    <col min="7176" max="7184" width="10.08984375" style="149" customWidth="1"/>
    <col min="7185" max="7186" width="7.6328125" style="149" customWidth="1"/>
    <col min="7187" max="7187" width="7.36328125" style="149" bestFit="1" customWidth="1"/>
    <col min="7188" max="7188" width="15.36328125" style="149" customWidth="1"/>
    <col min="7189" max="7189" width="4.453125" style="149" customWidth="1"/>
    <col min="7190" max="7190" width="5.08984375" style="149" bestFit="1" customWidth="1"/>
    <col min="7191" max="7191" width="9" style="149"/>
    <col min="7192" max="7192" width="5.453125" style="149" bestFit="1" customWidth="1"/>
    <col min="7193" max="7195" width="5.08984375" style="149" bestFit="1" customWidth="1"/>
    <col min="7196" max="7196" width="7.36328125" style="149" bestFit="1" customWidth="1"/>
    <col min="7197" max="7199" width="5.08984375" style="149" bestFit="1" customWidth="1"/>
    <col min="7200" max="7200" width="4" style="149" bestFit="1" customWidth="1"/>
    <col min="7201" max="7206" width="5.08984375" style="149" bestFit="1" customWidth="1"/>
    <col min="7207" max="7424" width="9" style="149"/>
    <col min="7425" max="7425" width="3.08984375" style="149" customWidth="1"/>
    <col min="7426" max="7426" width="19.6328125" style="149" customWidth="1"/>
    <col min="7427" max="7427" width="5.90625" style="149" bestFit="1" customWidth="1"/>
    <col min="7428" max="7428" width="8" style="149" customWidth="1"/>
    <col min="7429" max="7429" width="12" style="149" customWidth="1"/>
    <col min="7430" max="7430" width="4.90625" style="149" customWidth="1"/>
    <col min="7431" max="7431" width="6.90625" style="149" customWidth="1"/>
    <col min="7432" max="7440" width="10.08984375" style="149" customWidth="1"/>
    <col min="7441" max="7442" width="7.6328125" style="149" customWidth="1"/>
    <col min="7443" max="7443" width="7.36328125" style="149" bestFit="1" customWidth="1"/>
    <col min="7444" max="7444" width="15.36328125" style="149" customWidth="1"/>
    <col min="7445" max="7445" width="4.453125" style="149" customWidth="1"/>
    <col min="7446" max="7446" width="5.08984375" style="149" bestFit="1" customWidth="1"/>
    <col min="7447" max="7447" width="9" style="149"/>
    <col min="7448" max="7448" width="5.453125" style="149" bestFit="1" customWidth="1"/>
    <col min="7449" max="7451" width="5.08984375" style="149" bestFit="1" customWidth="1"/>
    <col min="7452" max="7452" width="7.36328125" style="149" bestFit="1" customWidth="1"/>
    <col min="7453" max="7455" width="5.08984375" style="149" bestFit="1" customWidth="1"/>
    <col min="7456" max="7456" width="4" style="149" bestFit="1" customWidth="1"/>
    <col min="7457" max="7462" width="5.08984375" style="149" bestFit="1" customWidth="1"/>
    <col min="7463" max="7680" width="9" style="149"/>
    <col min="7681" max="7681" width="3.08984375" style="149" customWidth="1"/>
    <col min="7682" max="7682" width="19.6328125" style="149" customWidth="1"/>
    <col min="7683" max="7683" width="5.90625" style="149" bestFit="1" customWidth="1"/>
    <col min="7684" max="7684" width="8" style="149" customWidth="1"/>
    <col min="7685" max="7685" width="12" style="149" customWidth="1"/>
    <col min="7686" max="7686" width="4.90625" style="149" customWidth="1"/>
    <col min="7687" max="7687" width="6.90625" style="149" customWidth="1"/>
    <col min="7688" max="7696" width="10.08984375" style="149" customWidth="1"/>
    <col min="7697" max="7698" width="7.6328125" style="149" customWidth="1"/>
    <col min="7699" max="7699" width="7.36328125" style="149" bestFit="1" customWidth="1"/>
    <col min="7700" max="7700" width="15.36328125" style="149" customWidth="1"/>
    <col min="7701" max="7701" width="4.453125" style="149" customWidth="1"/>
    <col min="7702" max="7702" width="5.08984375" style="149" bestFit="1" customWidth="1"/>
    <col min="7703" max="7703" width="9" style="149"/>
    <col min="7704" max="7704" width="5.453125" style="149" bestFit="1" customWidth="1"/>
    <col min="7705" max="7707" width="5.08984375" style="149" bestFit="1" customWidth="1"/>
    <col min="7708" max="7708" width="7.36328125" style="149" bestFit="1" customWidth="1"/>
    <col min="7709" max="7711" width="5.08984375" style="149" bestFit="1" customWidth="1"/>
    <col min="7712" max="7712" width="4" style="149" bestFit="1" customWidth="1"/>
    <col min="7713" max="7718" width="5.08984375" style="149" bestFit="1" customWidth="1"/>
    <col min="7719" max="7936" width="9" style="149"/>
    <col min="7937" max="7937" width="3.08984375" style="149" customWidth="1"/>
    <col min="7938" max="7938" width="19.6328125" style="149" customWidth="1"/>
    <col min="7939" max="7939" width="5.90625" style="149" bestFit="1" customWidth="1"/>
    <col min="7940" max="7940" width="8" style="149" customWidth="1"/>
    <col min="7941" max="7941" width="12" style="149" customWidth="1"/>
    <col min="7942" max="7942" width="4.90625" style="149" customWidth="1"/>
    <col min="7943" max="7943" width="6.90625" style="149" customWidth="1"/>
    <col min="7944" max="7952" width="10.08984375" style="149" customWidth="1"/>
    <col min="7953" max="7954" width="7.6328125" style="149" customWidth="1"/>
    <col min="7955" max="7955" width="7.36328125" style="149" bestFit="1" customWidth="1"/>
    <col min="7956" max="7956" width="15.36328125" style="149" customWidth="1"/>
    <col min="7957" max="7957" width="4.453125" style="149" customWidth="1"/>
    <col min="7958" max="7958" width="5.08984375" style="149" bestFit="1" customWidth="1"/>
    <col min="7959" max="7959" width="9" style="149"/>
    <col min="7960" max="7960" width="5.453125" style="149" bestFit="1" customWidth="1"/>
    <col min="7961" max="7963" width="5.08984375" style="149" bestFit="1" customWidth="1"/>
    <col min="7964" max="7964" width="7.36328125" style="149" bestFit="1" customWidth="1"/>
    <col min="7965" max="7967" width="5.08984375" style="149" bestFit="1" customWidth="1"/>
    <col min="7968" max="7968" width="4" style="149" bestFit="1" customWidth="1"/>
    <col min="7969" max="7974" width="5.08984375" style="149" bestFit="1" customWidth="1"/>
    <col min="7975" max="8192" width="9" style="149"/>
    <col min="8193" max="8193" width="3.08984375" style="149" customWidth="1"/>
    <col min="8194" max="8194" width="19.6328125" style="149" customWidth="1"/>
    <col min="8195" max="8195" width="5.90625" style="149" bestFit="1" customWidth="1"/>
    <col min="8196" max="8196" width="8" style="149" customWidth="1"/>
    <col min="8197" max="8197" width="12" style="149" customWidth="1"/>
    <col min="8198" max="8198" width="4.90625" style="149" customWidth="1"/>
    <col min="8199" max="8199" width="6.90625" style="149" customWidth="1"/>
    <col min="8200" max="8208" width="10.08984375" style="149" customWidth="1"/>
    <col min="8209" max="8210" width="7.6328125" style="149" customWidth="1"/>
    <col min="8211" max="8211" width="7.36328125" style="149" bestFit="1" customWidth="1"/>
    <col min="8212" max="8212" width="15.36328125" style="149" customWidth="1"/>
    <col min="8213" max="8213" width="4.453125" style="149" customWidth="1"/>
    <col min="8214" max="8214" width="5.08984375" style="149" bestFit="1" customWidth="1"/>
    <col min="8215" max="8215" width="9" style="149"/>
    <col min="8216" max="8216" width="5.453125" style="149" bestFit="1" customWidth="1"/>
    <col min="8217" max="8219" width="5.08984375" style="149" bestFit="1" customWidth="1"/>
    <col min="8220" max="8220" width="7.36328125" style="149" bestFit="1" customWidth="1"/>
    <col min="8221" max="8223" width="5.08984375" style="149" bestFit="1" customWidth="1"/>
    <col min="8224" max="8224" width="4" style="149" bestFit="1" customWidth="1"/>
    <col min="8225" max="8230" width="5.08984375" style="149" bestFit="1" customWidth="1"/>
    <col min="8231" max="8448" width="9" style="149"/>
    <col min="8449" max="8449" width="3.08984375" style="149" customWidth="1"/>
    <col min="8450" max="8450" width="19.6328125" style="149" customWidth="1"/>
    <col min="8451" max="8451" width="5.90625" style="149" bestFit="1" customWidth="1"/>
    <col min="8452" max="8452" width="8" style="149" customWidth="1"/>
    <col min="8453" max="8453" width="12" style="149" customWidth="1"/>
    <col min="8454" max="8454" width="4.90625" style="149" customWidth="1"/>
    <col min="8455" max="8455" width="6.90625" style="149" customWidth="1"/>
    <col min="8456" max="8464" width="10.08984375" style="149" customWidth="1"/>
    <col min="8465" max="8466" width="7.6328125" style="149" customWidth="1"/>
    <col min="8467" max="8467" width="7.36328125" style="149" bestFit="1" customWidth="1"/>
    <col min="8468" max="8468" width="15.36328125" style="149" customWidth="1"/>
    <col min="8469" max="8469" width="4.453125" style="149" customWidth="1"/>
    <col min="8470" max="8470" width="5.08984375" style="149" bestFit="1" customWidth="1"/>
    <col min="8471" max="8471" width="9" style="149"/>
    <col min="8472" max="8472" width="5.453125" style="149" bestFit="1" customWidth="1"/>
    <col min="8473" max="8475" width="5.08984375" style="149" bestFit="1" customWidth="1"/>
    <col min="8476" max="8476" width="7.36328125" style="149" bestFit="1" customWidth="1"/>
    <col min="8477" max="8479" width="5.08984375" style="149" bestFit="1" customWidth="1"/>
    <col min="8480" max="8480" width="4" style="149" bestFit="1" customWidth="1"/>
    <col min="8481" max="8486" width="5.08984375" style="149" bestFit="1" customWidth="1"/>
    <col min="8487" max="8704" width="9" style="149"/>
    <col min="8705" max="8705" width="3.08984375" style="149" customWidth="1"/>
    <col min="8706" max="8706" width="19.6328125" style="149" customWidth="1"/>
    <col min="8707" max="8707" width="5.90625" style="149" bestFit="1" customWidth="1"/>
    <col min="8708" max="8708" width="8" style="149" customWidth="1"/>
    <col min="8709" max="8709" width="12" style="149" customWidth="1"/>
    <col min="8710" max="8710" width="4.90625" style="149" customWidth="1"/>
    <col min="8711" max="8711" width="6.90625" style="149" customWidth="1"/>
    <col min="8712" max="8720" width="10.08984375" style="149" customWidth="1"/>
    <col min="8721" max="8722" width="7.6328125" style="149" customWidth="1"/>
    <col min="8723" max="8723" width="7.36328125" style="149" bestFit="1" customWidth="1"/>
    <col min="8724" max="8724" width="15.36328125" style="149" customWidth="1"/>
    <col min="8725" max="8725" width="4.453125" style="149" customWidth="1"/>
    <col min="8726" max="8726" width="5.08984375" style="149" bestFit="1" customWidth="1"/>
    <col min="8727" max="8727" width="9" style="149"/>
    <col min="8728" max="8728" width="5.453125" style="149" bestFit="1" customWidth="1"/>
    <col min="8729" max="8731" width="5.08984375" style="149" bestFit="1" customWidth="1"/>
    <col min="8732" max="8732" width="7.36328125" style="149" bestFit="1" customWidth="1"/>
    <col min="8733" max="8735" width="5.08984375" style="149" bestFit="1" customWidth="1"/>
    <col min="8736" max="8736" width="4" style="149" bestFit="1" customWidth="1"/>
    <col min="8737" max="8742" width="5.08984375" style="149" bestFit="1" customWidth="1"/>
    <col min="8743" max="8960" width="9" style="149"/>
    <col min="8961" max="8961" width="3.08984375" style="149" customWidth="1"/>
    <col min="8962" max="8962" width="19.6328125" style="149" customWidth="1"/>
    <col min="8963" max="8963" width="5.90625" style="149" bestFit="1" customWidth="1"/>
    <col min="8964" max="8964" width="8" style="149" customWidth="1"/>
    <col min="8965" max="8965" width="12" style="149" customWidth="1"/>
    <col min="8966" max="8966" width="4.90625" style="149" customWidth="1"/>
    <col min="8967" max="8967" width="6.90625" style="149" customWidth="1"/>
    <col min="8968" max="8976" width="10.08984375" style="149" customWidth="1"/>
    <col min="8977" max="8978" width="7.6328125" style="149" customWidth="1"/>
    <col min="8979" max="8979" width="7.36328125" style="149" bestFit="1" customWidth="1"/>
    <col min="8980" max="8980" width="15.36328125" style="149" customWidth="1"/>
    <col min="8981" max="8981" width="4.453125" style="149" customWidth="1"/>
    <col min="8982" max="8982" width="5.08984375" style="149" bestFit="1" customWidth="1"/>
    <col min="8983" max="8983" width="9" style="149"/>
    <col min="8984" max="8984" width="5.453125" style="149" bestFit="1" customWidth="1"/>
    <col min="8985" max="8987" width="5.08984375" style="149" bestFit="1" customWidth="1"/>
    <col min="8988" max="8988" width="7.36328125" style="149" bestFit="1" customWidth="1"/>
    <col min="8989" max="8991" width="5.08984375" style="149" bestFit="1" customWidth="1"/>
    <col min="8992" max="8992" width="4" style="149" bestFit="1" customWidth="1"/>
    <col min="8993" max="8998" width="5.08984375" style="149" bestFit="1" customWidth="1"/>
    <col min="8999" max="9216" width="9" style="149"/>
    <col min="9217" max="9217" width="3.08984375" style="149" customWidth="1"/>
    <col min="9218" max="9218" width="19.6328125" style="149" customWidth="1"/>
    <col min="9219" max="9219" width="5.90625" style="149" bestFit="1" customWidth="1"/>
    <col min="9220" max="9220" width="8" style="149" customWidth="1"/>
    <col min="9221" max="9221" width="12" style="149" customWidth="1"/>
    <col min="9222" max="9222" width="4.90625" style="149" customWidth="1"/>
    <col min="9223" max="9223" width="6.90625" style="149" customWidth="1"/>
    <col min="9224" max="9232" width="10.08984375" style="149" customWidth="1"/>
    <col min="9233" max="9234" width="7.6328125" style="149" customWidth="1"/>
    <col min="9235" max="9235" width="7.36328125" style="149" bestFit="1" customWidth="1"/>
    <col min="9236" max="9236" width="15.36328125" style="149" customWidth="1"/>
    <col min="9237" max="9237" width="4.453125" style="149" customWidth="1"/>
    <col min="9238" max="9238" width="5.08984375" style="149" bestFit="1" customWidth="1"/>
    <col min="9239" max="9239" width="9" style="149"/>
    <col min="9240" max="9240" width="5.453125" style="149" bestFit="1" customWidth="1"/>
    <col min="9241" max="9243" width="5.08984375" style="149" bestFit="1" customWidth="1"/>
    <col min="9244" max="9244" width="7.36328125" style="149" bestFit="1" customWidth="1"/>
    <col min="9245" max="9247" width="5.08984375" style="149" bestFit="1" customWidth="1"/>
    <col min="9248" max="9248" width="4" style="149" bestFit="1" customWidth="1"/>
    <col min="9249" max="9254" width="5.08984375" style="149" bestFit="1" customWidth="1"/>
    <col min="9255" max="9472" width="9" style="149"/>
    <col min="9473" max="9473" width="3.08984375" style="149" customWidth="1"/>
    <col min="9474" max="9474" width="19.6328125" style="149" customWidth="1"/>
    <col min="9475" max="9475" width="5.90625" style="149" bestFit="1" customWidth="1"/>
    <col min="9476" max="9476" width="8" style="149" customWidth="1"/>
    <col min="9477" max="9477" width="12" style="149" customWidth="1"/>
    <col min="9478" max="9478" width="4.90625" style="149" customWidth="1"/>
    <col min="9479" max="9479" width="6.90625" style="149" customWidth="1"/>
    <col min="9480" max="9488" width="10.08984375" style="149" customWidth="1"/>
    <col min="9489" max="9490" width="7.6328125" style="149" customWidth="1"/>
    <col min="9491" max="9491" width="7.36328125" style="149" bestFit="1" customWidth="1"/>
    <col min="9492" max="9492" width="15.36328125" style="149" customWidth="1"/>
    <col min="9493" max="9493" width="4.453125" style="149" customWidth="1"/>
    <col min="9494" max="9494" width="5.08984375" style="149" bestFit="1" customWidth="1"/>
    <col min="9495" max="9495" width="9" style="149"/>
    <col min="9496" max="9496" width="5.453125" style="149" bestFit="1" customWidth="1"/>
    <col min="9497" max="9499" width="5.08984375" style="149" bestFit="1" customWidth="1"/>
    <col min="9500" max="9500" width="7.36328125" style="149" bestFit="1" customWidth="1"/>
    <col min="9501" max="9503" width="5.08984375" style="149" bestFit="1" customWidth="1"/>
    <col min="9504" max="9504" width="4" style="149" bestFit="1" customWidth="1"/>
    <col min="9505" max="9510" width="5.08984375" style="149" bestFit="1" customWidth="1"/>
    <col min="9511" max="9728" width="9" style="149"/>
    <col min="9729" max="9729" width="3.08984375" style="149" customWidth="1"/>
    <col min="9730" max="9730" width="19.6328125" style="149" customWidth="1"/>
    <col min="9731" max="9731" width="5.90625" style="149" bestFit="1" customWidth="1"/>
    <col min="9732" max="9732" width="8" style="149" customWidth="1"/>
    <col min="9733" max="9733" width="12" style="149" customWidth="1"/>
    <col min="9734" max="9734" width="4.90625" style="149" customWidth="1"/>
    <col min="9735" max="9735" width="6.90625" style="149" customWidth="1"/>
    <col min="9736" max="9744" width="10.08984375" style="149" customWidth="1"/>
    <col min="9745" max="9746" width="7.6328125" style="149" customWidth="1"/>
    <col min="9747" max="9747" width="7.36328125" style="149" bestFit="1" customWidth="1"/>
    <col min="9748" max="9748" width="15.36328125" style="149" customWidth="1"/>
    <col min="9749" max="9749" width="4.453125" style="149" customWidth="1"/>
    <col min="9750" max="9750" width="5.08984375" style="149" bestFit="1" customWidth="1"/>
    <col min="9751" max="9751" width="9" style="149"/>
    <col min="9752" max="9752" width="5.453125" style="149" bestFit="1" customWidth="1"/>
    <col min="9753" max="9755" width="5.08984375" style="149" bestFit="1" customWidth="1"/>
    <col min="9756" max="9756" width="7.36328125" style="149" bestFit="1" customWidth="1"/>
    <col min="9757" max="9759" width="5.08984375" style="149" bestFit="1" customWidth="1"/>
    <col min="9760" max="9760" width="4" style="149" bestFit="1" customWidth="1"/>
    <col min="9761" max="9766" width="5.08984375" style="149" bestFit="1" customWidth="1"/>
    <col min="9767" max="9984" width="9" style="149"/>
    <col min="9985" max="9985" width="3.08984375" style="149" customWidth="1"/>
    <col min="9986" max="9986" width="19.6328125" style="149" customWidth="1"/>
    <col min="9987" max="9987" width="5.90625" style="149" bestFit="1" customWidth="1"/>
    <col min="9988" max="9988" width="8" style="149" customWidth="1"/>
    <col min="9989" max="9989" width="12" style="149" customWidth="1"/>
    <col min="9990" max="9990" width="4.90625" style="149" customWidth="1"/>
    <col min="9991" max="9991" width="6.90625" style="149" customWidth="1"/>
    <col min="9992" max="10000" width="10.08984375" style="149" customWidth="1"/>
    <col min="10001" max="10002" width="7.6328125" style="149" customWidth="1"/>
    <col min="10003" max="10003" width="7.36328125" style="149" bestFit="1" customWidth="1"/>
    <col min="10004" max="10004" width="15.36328125" style="149" customWidth="1"/>
    <col min="10005" max="10005" width="4.453125" style="149" customWidth="1"/>
    <col min="10006" max="10006" width="5.08984375" style="149" bestFit="1" customWidth="1"/>
    <col min="10007" max="10007" width="9" style="149"/>
    <col min="10008" max="10008" width="5.453125" style="149" bestFit="1" customWidth="1"/>
    <col min="10009" max="10011" width="5.08984375" style="149" bestFit="1" customWidth="1"/>
    <col min="10012" max="10012" width="7.36328125" style="149" bestFit="1" customWidth="1"/>
    <col min="10013" max="10015" width="5.08984375" style="149" bestFit="1" customWidth="1"/>
    <col min="10016" max="10016" width="4" style="149" bestFit="1" customWidth="1"/>
    <col min="10017" max="10022" width="5.08984375" style="149" bestFit="1" customWidth="1"/>
    <col min="10023" max="10240" width="9" style="149"/>
    <col min="10241" max="10241" width="3.08984375" style="149" customWidth="1"/>
    <col min="10242" max="10242" width="19.6328125" style="149" customWidth="1"/>
    <col min="10243" max="10243" width="5.90625" style="149" bestFit="1" customWidth="1"/>
    <col min="10244" max="10244" width="8" style="149" customWidth="1"/>
    <col min="10245" max="10245" width="12" style="149" customWidth="1"/>
    <col min="10246" max="10246" width="4.90625" style="149" customWidth="1"/>
    <col min="10247" max="10247" width="6.90625" style="149" customWidth="1"/>
    <col min="10248" max="10256" width="10.08984375" style="149" customWidth="1"/>
    <col min="10257" max="10258" width="7.6328125" style="149" customWidth="1"/>
    <col min="10259" max="10259" width="7.36328125" style="149" bestFit="1" customWidth="1"/>
    <col min="10260" max="10260" width="15.36328125" style="149" customWidth="1"/>
    <col min="10261" max="10261" width="4.453125" style="149" customWidth="1"/>
    <col min="10262" max="10262" width="5.08984375" style="149" bestFit="1" customWidth="1"/>
    <col min="10263" max="10263" width="9" style="149"/>
    <col min="10264" max="10264" width="5.453125" style="149" bestFit="1" customWidth="1"/>
    <col min="10265" max="10267" width="5.08984375" style="149" bestFit="1" customWidth="1"/>
    <col min="10268" max="10268" width="7.36328125" style="149" bestFit="1" customWidth="1"/>
    <col min="10269" max="10271" width="5.08984375" style="149" bestFit="1" customWidth="1"/>
    <col min="10272" max="10272" width="4" style="149" bestFit="1" customWidth="1"/>
    <col min="10273" max="10278" width="5.08984375" style="149" bestFit="1" customWidth="1"/>
    <col min="10279" max="10496" width="9" style="149"/>
    <col min="10497" max="10497" width="3.08984375" style="149" customWidth="1"/>
    <col min="10498" max="10498" width="19.6328125" style="149" customWidth="1"/>
    <col min="10499" max="10499" width="5.90625" style="149" bestFit="1" customWidth="1"/>
    <col min="10500" max="10500" width="8" style="149" customWidth="1"/>
    <col min="10501" max="10501" width="12" style="149" customWidth="1"/>
    <col min="10502" max="10502" width="4.90625" style="149" customWidth="1"/>
    <col min="10503" max="10503" width="6.90625" style="149" customWidth="1"/>
    <col min="10504" max="10512" width="10.08984375" style="149" customWidth="1"/>
    <col min="10513" max="10514" width="7.6328125" style="149" customWidth="1"/>
    <col min="10515" max="10515" width="7.36328125" style="149" bestFit="1" customWidth="1"/>
    <col min="10516" max="10516" width="15.36328125" style="149" customWidth="1"/>
    <col min="10517" max="10517" width="4.453125" style="149" customWidth="1"/>
    <col min="10518" max="10518" width="5.08984375" style="149" bestFit="1" customWidth="1"/>
    <col min="10519" max="10519" width="9" style="149"/>
    <col min="10520" max="10520" width="5.453125" style="149" bestFit="1" customWidth="1"/>
    <col min="10521" max="10523" width="5.08984375" style="149" bestFit="1" customWidth="1"/>
    <col min="10524" max="10524" width="7.36328125" style="149" bestFit="1" customWidth="1"/>
    <col min="10525" max="10527" width="5.08984375" style="149" bestFit="1" customWidth="1"/>
    <col min="10528" max="10528" width="4" style="149" bestFit="1" customWidth="1"/>
    <col min="10529" max="10534" width="5.08984375" style="149" bestFit="1" customWidth="1"/>
    <col min="10535" max="10752" width="9" style="149"/>
    <col min="10753" max="10753" width="3.08984375" style="149" customWidth="1"/>
    <col min="10754" max="10754" width="19.6328125" style="149" customWidth="1"/>
    <col min="10755" max="10755" width="5.90625" style="149" bestFit="1" customWidth="1"/>
    <col min="10756" max="10756" width="8" style="149" customWidth="1"/>
    <col min="10757" max="10757" width="12" style="149" customWidth="1"/>
    <col min="10758" max="10758" width="4.90625" style="149" customWidth="1"/>
    <col min="10759" max="10759" width="6.90625" style="149" customWidth="1"/>
    <col min="10760" max="10768" width="10.08984375" style="149" customWidth="1"/>
    <col min="10769" max="10770" width="7.6328125" style="149" customWidth="1"/>
    <col min="10771" max="10771" width="7.36328125" style="149" bestFit="1" customWidth="1"/>
    <col min="10772" max="10772" width="15.36328125" style="149" customWidth="1"/>
    <col min="10773" max="10773" width="4.453125" style="149" customWidth="1"/>
    <col min="10774" max="10774" width="5.08984375" style="149" bestFit="1" customWidth="1"/>
    <col min="10775" max="10775" width="9" style="149"/>
    <col min="10776" max="10776" width="5.453125" style="149" bestFit="1" customWidth="1"/>
    <col min="10777" max="10779" width="5.08984375" style="149" bestFit="1" customWidth="1"/>
    <col min="10780" max="10780" width="7.36328125" style="149" bestFit="1" customWidth="1"/>
    <col min="10781" max="10783" width="5.08984375" style="149" bestFit="1" customWidth="1"/>
    <col min="10784" max="10784" width="4" style="149" bestFit="1" customWidth="1"/>
    <col min="10785" max="10790" width="5.08984375" style="149" bestFit="1" customWidth="1"/>
    <col min="10791" max="11008" width="9" style="149"/>
    <col min="11009" max="11009" width="3.08984375" style="149" customWidth="1"/>
    <col min="11010" max="11010" width="19.6328125" style="149" customWidth="1"/>
    <col min="11011" max="11011" width="5.90625" style="149" bestFit="1" customWidth="1"/>
    <col min="11012" max="11012" width="8" style="149" customWidth="1"/>
    <col min="11013" max="11013" width="12" style="149" customWidth="1"/>
    <col min="11014" max="11014" width="4.90625" style="149" customWidth="1"/>
    <col min="11015" max="11015" width="6.90625" style="149" customWidth="1"/>
    <col min="11016" max="11024" width="10.08984375" style="149" customWidth="1"/>
    <col min="11025" max="11026" width="7.6328125" style="149" customWidth="1"/>
    <col min="11027" max="11027" width="7.36328125" style="149" bestFit="1" customWidth="1"/>
    <col min="11028" max="11028" width="15.36328125" style="149" customWidth="1"/>
    <col min="11029" max="11029" width="4.453125" style="149" customWidth="1"/>
    <col min="11030" max="11030" width="5.08984375" style="149" bestFit="1" customWidth="1"/>
    <col min="11031" max="11031" width="9" style="149"/>
    <col min="11032" max="11032" width="5.453125" style="149" bestFit="1" customWidth="1"/>
    <col min="11033" max="11035" width="5.08984375" style="149" bestFit="1" customWidth="1"/>
    <col min="11036" max="11036" width="7.36328125" style="149" bestFit="1" customWidth="1"/>
    <col min="11037" max="11039" width="5.08984375" style="149" bestFit="1" customWidth="1"/>
    <col min="11040" max="11040" width="4" style="149" bestFit="1" customWidth="1"/>
    <col min="11041" max="11046" width="5.08984375" style="149" bestFit="1" customWidth="1"/>
    <col min="11047" max="11264" width="9" style="149"/>
    <col min="11265" max="11265" width="3.08984375" style="149" customWidth="1"/>
    <col min="11266" max="11266" width="19.6328125" style="149" customWidth="1"/>
    <col min="11267" max="11267" width="5.90625" style="149" bestFit="1" customWidth="1"/>
    <col min="11268" max="11268" width="8" style="149" customWidth="1"/>
    <col min="11269" max="11269" width="12" style="149" customWidth="1"/>
    <col min="11270" max="11270" width="4.90625" style="149" customWidth="1"/>
    <col min="11271" max="11271" width="6.90625" style="149" customWidth="1"/>
    <col min="11272" max="11280" width="10.08984375" style="149" customWidth="1"/>
    <col min="11281" max="11282" width="7.6328125" style="149" customWidth="1"/>
    <col min="11283" max="11283" width="7.36328125" style="149" bestFit="1" customWidth="1"/>
    <col min="11284" max="11284" width="15.36328125" style="149" customWidth="1"/>
    <col min="11285" max="11285" width="4.453125" style="149" customWidth="1"/>
    <col min="11286" max="11286" width="5.08984375" style="149" bestFit="1" customWidth="1"/>
    <col min="11287" max="11287" width="9" style="149"/>
    <col min="11288" max="11288" width="5.453125" style="149" bestFit="1" customWidth="1"/>
    <col min="11289" max="11291" width="5.08984375" style="149" bestFit="1" customWidth="1"/>
    <col min="11292" max="11292" width="7.36328125" style="149" bestFit="1" customWidth="1"/>
    <col min="11293" max="11295" width="5.08984375" style="149" bestFit="1" customWidth="1"/>
    <col min="11296" max="11296" width="4" style="149" bestFit="1" customWidth="1"/>
    <col min="11297" max="11302" width="5.08984375" style="149" bestFit="1" customWidth="1"/>
    <col min="11303" max="11520" width="9" style="149"/>
    <col min="11521" max="11521" width="3.08984375" style="149" customWidth="1"/>
    <col min="11522" max="11522" width="19.6328125" style="149" customWidth="1"/>
    <col min="11523" max="11523" width="5.90625" style="149" bestFit="1" customWidth="1"/>
    <col min="11524" max="11524" width="8" style="149" customWidth="1"/>
    <col min="11525" max="11525" width="12" style="149" customWidth="1"/>
    <col min="11526" max="11526" width="4.90625" style="149" customWidth="1"/>
    <col min="11527" max="11527" width="6.90625" style="149" customWidth="1"/>
    <col min="11528" max="11536" width="10.08984375" style="149" customWidth="1"/>
    <col min="11537" max="11538" width="7.6328125" style="149" customWidth="1"/>
    <col min="11539" max="11539" width="7.36328125" style="149" bestFit="1" customWidth="1"/>
    <col min="11540" max="11540" width="15.36328125" style="149" customWidth="1"/>
    <col min="11541" max="11541" width="4.453125" style="149" customWidth="1"/>
    <col min="11542" max="11542" width="5.08984375" style="149" bestFit="1" customWidth="1"/>
    <col min="11543" max="11543" width="9" style="149"/>
    <col min="11544" max="11544" width="5.453125" style="149" bestFit="1" customWidth="1"/>
    <col min="11545" max="11547" width="5.08984375" style="149" bestFit="1" customWidth="1"/>
    <col min="11548" max="11548" width="7.36328125" style="149" bestFit="1" customWidth="1"/>
    <col min="11549" max="11551" width="5.08984375" style="149" bestFit="1" customWidth="1"/>
    <col min="11552" max="11552" width="4" style="149" bestFit="1" customWidth="1"/>
    <col min="11553" max="11558" width="5.08984375" style="149" bestFit="1" customWidth="1"/>
    <col min="11559" max="11776" width="9" style="149"/>
    <col min="11777" max="11777" width="3.08984375" style="149" customWidth="1"/>
    <col min="11778" max="11778" width="19.6328125" style="149" customWidth="1"/>
    <col min="11779" max="11779" width="5.90625" style="149" bestFit="1" customWidth="1"/>
    <col min="11780" max="11780" width="8" style="149" customWidth="1"/>
    <col min="11781" max="11781" width="12" style="149" customWidth="1"/>
    <col min="11782" max="11782" width="4.90625" style="149" customWidth="1"/>
    <col min="11783" max="11783" width="6.90625" style="149" customWidth="1"/>
    <col min="11784" max="11792" width="10.08984375" style="149" customWidth="1"/>
    <col min="11793" max="11794" width="7.6328125" style="149" customWidth="1"/>
    <col min="11795" max="11795" width="7.36328125" style="149" bestFit="1" customWidth="1"/>
    <col min="11796" max="11796" width="15.36328125" style="149" customWidth="1"/>
    <col min="11797" max="11797" width="4.453125" style="149" customWidth="1"/>
    <col min="11798" max="11798" width="5.08984375" style="149" bestFit="1" customWidth="1"/>
    <col min="11799" max="11799" width="9" style="149"/>
    <col min="11800" max="11800" width="5.453125" style="149" bestFit="1" customWidth="1"/>
    <col min="11801" max="11803" width="5.08984375" style="149" bestFit="1" customWidth="1"/>
    <col min="11804" max="11804" width="7.36328125" style="149" bestFit="1" customWidth="1"/>
    <col min="11805" max="11807" width="5.08984375" style="149" bestFit="1" customWidth="1"/>
    <col min="11808" max="11808" width="4" style="149" bestFit="1" customWidth="1"/>
    <col min="11809" max="11814" width="5.08984375" style="149" bestFit="1" customWidth="1"/>
    <col min="11815" max="12032" width="9" style="149"/>
    <col min="12033" max="12033" width="3.08984375" style="149" customWidth="1"/>
    <col min="12034" max="12034" width="19.6328125" style="149" customWidth="1"/>
    <col min="12035" max="12035" width="5.90625" style="149" bestFit="1" customWidth="1"/>
    <col min="12036" max="12036" width="8" style="149" customWidth="1"/>
    <col min="12037" max="12037" width="12" style="149" customWidth="1"/>
    <col min="12038" max="12038" width="4.90625" style="149" customWidth="1"/>
    <col min="12039" max="12039" width="6.90625" style="149" customWidth="1"/>
    <col min="12040" max="12048" width="10.08984375" style="149" customWidth="1"/>
    <col min="12049" max="12050" width="7.6328125" style="149" customWidth="1"/>
    <col min="12051" max="12051" width="7.36328125" style="149" bestFit="1" customWidth="1"/>
    <col min="12052" max="12052" width="15.36328125" style="149" customWidth="1"/>
    <col min="12053" max="12053" width="4.453125" style="149" customWidth="1"/>
    <col min="12054" max="12054" width="5.08984375" style="149" bestFit="1" customWidth="1"/>
    <col min="12055" max="12055" width="9" style="149"/>
    <col min="12056" max="12056" width="5.453125" style="149" bestFit="1" customWidth="1"/>
    <col min="12057" max="12059" width="5.08984375" style="149" bestFit="1" customWidth="1"/>
    <col min="12060" max="12060" width="7.36328125" style="149" bestFit="1" customWidth="1"/>
    <col min="12061" max="12063" width="5.08984375" style="149" bestFit="1" customWidth="1"/>
    <col min="12064" max="12064" width="4" style="149" bestFit="1" customWidth="1"/>
    <col min="12065" max="12070" width="5.08984375" style="149" bestFit="1" customWidth="1"/>
    <col min="12071" max="12288" width="9" style="149"/>
    <col min="12289" max="12289" width="3.08984375" style="149" customWidth="1"/>
    <col min="12290" max="12290" width="19.6328125" style="149" customWidth="1"/>
    <col min="12291" max="12291" width="5.90625" style="149" bestFit="1" customWidth="1"/>
    <col min="12292" max="12292" width="8" style="149" customWidth="1"/>
    <col min="12293" max="12293" width="12" style="149" customWidth="1"/>
    <col min="12294" max="12294" width="4.90625" style="149" customWidth="1"/>
    <col min="12295" max="12295" width="6.90625" style="149" customWidth="1"/>
    <col min="12296" max="12304" width="10.08984375" style="149" customWidth="1"/>
    <col min="12305" max="12306" width="7.6328125" style="149" customWidth="1"/>
    <col min="12307" max="12307" width="7.36328125" style="149" bestFit="1" customWidth="1"/>
    <col min="12308" max="12308" width="15.36328125" style="149" customWidth="1"/>
    <col min="12309" max="12309" width="4.453125" style="149" customWidth="1"/>
    <col min="12310" max="12310" width="5.08984375" style="149" bestFit="1" customWidth="1"/>
    <col min="12311" max="12311" width="9" style="149"/>
    <col min="12312" max="12312" width="5.453125" style="149" bestFit="1" customWidth="1"/>
    <col min="12313" max="12315" width="5.08984375" style="149" bestFit="1" customWidth="1"/>
    <col min="12316" max="12316" width="7.36328125" style="149" bestFit="1" customWidth="1"/>
    <col min="12317" max="12319" width="5.08984375" style="149" bestFit="1" customWidth="1"/>
    <col min="12320" max="12320" width="4" style="149" bestFit="1" customWidth="1"/>
    <col min="12321" max="12326" width="5.08984375" style="149" bestFit="1" customWidth="1"/>
    <col min="12327" max="12544" width="9" style="149"/>
    <col min="12545" max="12545" width="3.08984375" style="149" customWidth="1"/>
    <col min="12546" max="12546" width="19.6328125" style="149" customWidth="1"/>
    <col min="12547" max="12547" width="5.90625" style="149" bestFit="1" customWidth="1"/>
    <col min="12548" max="12548" width="8" style="149" customWidth="1"/>
    <col min="12549" max="12549" width="12" style="149" customWidth="1"/>
    <col min="12550" max="12550" width="4.90625" style="149" customWidth="1"/>
    <col min="12551" max="12551" width="6.90625" style="149" customWidth="1"/>
    <col min="12552" max="12560" width="10.08984375" style="149" customWidth="1"/>
    <col min="12561" max="12562" width="7.6328125" style="149" customWidth="1"/>
    <col min="12563" max="12563" width="7.36328125" style="149" bestFit="1" customWidth="1"/>
    <col min="12564" max="12564" width="15.36328125" style="149" customWidth="1"/>
    <col min="12565" max="12565" width="4.453125" style="149" customWidth="1"/>
    <col min="12566" max="12566" width="5.08984375" style="149" bestFit="1" customWidth="1"/>
    <col min="12567" max="12567" width="9" style="149"/>
    <col min="12568" max="12568" width="5.453125" style="149" bestFit="1" customWidth="1"/>
    <col min="12569" max="12571" width="5.08984375" style="149" bestFit="1" customWidth="1"/>
    <col min="12572" max="12572" width="7.36328125" style="149" bestFit="1" customWidth="1"/>
    <col min="12573" max="12575" width="5.08984375" style="149" bestFit="1" customWidth="1"/>
    <col min="12576" max="12576" width="4" style="149" bestFit="1" customWidth="1"/>
    <col min="12577" max="12582" width="5.08984375" style="149" bestFit="1" customWidth="1"/>
    <col min="12583" max="12800" width="9" style="149"/>
    <col min="12801" max="12801" width="3.08984375" style="149" customWidth="1"/>
    <col min="12802" max="12802" width="19.6328125" style="149" customWidth="1"/>
    <col min="12803" max="12803" width="5.90625" style="149" bestFit="1" customWidth="1"/>
    <col min="12804" max="12804" width="8" style="149" customWidth="1"/>
    <col min="12805" max="12805" width="12" style="149" customWidth="1"/>
    <col min="12806" max="12806" width="4.90625" style="149" customWidth="1"/>
    <col min="12807" max="12807" width="6.90625" style="149" customWidth="1"/>
    <col min="12808" max="12816" width="10.08984375" style="149" customWidth="1"/>
    <col min="12817" max="12818" width="7.6328125" style="149" customWidth="1"/>
    <col min="12819" max="12819" width="7.36328125" style="149" bestFit="1" customWidth="1"/>
    <col min="12820" max="12820" width="15.36328125" style="149" customWidth="1"/>
    <col min="12821" max="12821" width="4.453125" style="149" customWidth="1"/>
    <col min="12822" max="12822" width="5.08984375" style="149" bestFit="1" customWidth="1"/>
    <col min="12823" max="12823" width="9" style="149"/>
    <col min="12824" max="12824" width="5.453125" style="149" bestFit="1" customWidth="1"/>
    <col min="12825" max="12827" width="5.08984375" style="149" bestFit="1" customWidth="1"/>
    <col min="12828" max="12828" width="7.36328125" style="149" bestFit="1" customWidth="1"/>
    <col min="12829" max="12831" width="5.08984375" style="149" bestFit="1" customWidth="1"/>
    <col min="12832" max="12832" width="4" style="149" bestFit="1" customWidth="1"/>
    <col min="12833" max="12838" width="5.08984375" style="149" bestFit="1" customWidth="1"/>
    <col min="12839" max="13056" width="9" style="149"/>
    <col min="13057" max="13057" width="3.08984375" style="149" customWidth="1"/>
    <col min="13058" max="13058" width="19.6328125" style="149" customWidth="1"/>
    <col min="13059" max="13059" width="5.90625" style="149" bestFit="1" customWidth="1"/>
    <col min="13060" max="13060" width="8" style="149" customWidth="1"/>
    <col min="13061" max="13061" width="12" style="149" customWidth="1"/>
    <col min="13062" max="13062" width="4.90625" style="149" customWidth="1"/>
    <col min="13063" max="13063" width="6.90625" style="149" customWidth="1"/>
    <col min="13064" max="13072" width="10.08984375" style="149" customWidth="1"/>
    <col min="13073" max="13074" width="7.6328125" style="149" customWidth="1"/>
    <col min="13075" max="13075" width="7.36328125" style="149" bestFit="1" customWidth="1"/>
    <col min="13076" max="13076" width="15.36328125" style="149" customWidth="1"/>
    <col min="13077" max="13077" width="4.453125" style="149" customWidth="1"/>
    <col min="13078" max="13078" width="5.08984375" style="149" bestFit="1" customWidth="1"/>
    <col min="13079" max="13079" width="9" style="149"/>
    <col min="13080" max="13080" width="5.453125" style="149" bestFit="1" customWidth="1"/>
    <col min="13081" max="13083" width="5.08984375" style="149" bestFit="1" customWidth="1"/>
    <col min="13084" max="13084" width="7.36328125" style="149" bestFit="1" customWidth="1"/>
    <col min="13085" max="13087" width="5.08984375" style="149" bestFit="1" customWidth="1"/>
    <col min="13088" max="13088" width="4" style="149" bestFit="1" customWidth="1"/>
    <col min="13089" max="13094" width="5.08984375" style="149" bestFit="1" customWidth="1"/>
    <col min="13095" max="13312" width="9" style="149"/>
    <col min="13313" max="13313" width="3.08984375" style="149" customWidth="1"/>
    <col min="13314" max="13314" width="19.6328125" style="149" customWidth="1"/>
    <col min="13315" max="13315" width="5.90625" style="149" bestFit="1" customWidth="1"/>
    <col min="13316" max="13316" width="8" style="149" customWidth="1"/>
    <col min="13317" max="13317" width="12" style="149" customWidth="1"/>
    <col min="13318" max="13318" width="4.90625" style="149" customWidth="1"/>
    <col min="13319" max="13319" width="6.90625" style="149" customWidth="1"/>
    <col min="13320" max="13328" width="10.08984375" style="149" customWidth="1"/>
    <col min="13329" max="13330" width="7.6328125" style="149" customWidth="1"/>
    <col min="13331" max="13331" width="7.36328125" style="149" bestFit="1" customWidth="1"/>
    <col min="13332" max="13332" width="15.36328125" style="149" customWidth="1"/>
    <col min="13333" max="13333" width="4.453125" style="149" customWidth="1"/>
    <col min="13334" max="13334" width="5.08984375" style="149" bestFit="1" customWidth="1"/>
    <col min="13335" max="13335" width="9" style="149"/>
    <col min="13336" max="13336" width="5.453125" style="149" bestFit="1" customWidth="1"/>
    <col min="13337" max="13339" width="5.08984375" style="149" bestFit="1" customWidth="1"/>
    <col min="13340" max="13340" width="7.36328125" style="149" bestFit="1" customWidth="1"/>
    <col min="13341" max="13343" width="5.08984375" style="149" bestFit="1" customWidth="1"/>
    <col min="13344" max="13344" width="4" style="149" bestFit="1" customWidth="1"/>
    <col min="13345" max="13350" width="5.08984375" style="149" bestFit="1" customWidth="1"/>
    <col min="13351" max="13568" width="9" style="149"/>
    <col min="13569" max="13569" width="3.08984375" style="149" customWidth="1"/>
    <col min="13570" max="13570" width="19.6328125" style="149" customWidth="1"/>
    <col min="13571" max="13571" width="5.90625" style="149" bestFit="1" customWidth="1"/>
    <col min="13572" max="13572" width="8" style="149" customWidth="1"/>
    <col min="13573" max="13573" width="12" style="149" customWidth="1"/>
    <col min="13574" max="13574" width="4.90625" style="149" customWidth="1"/>
    <col min="13575" max="13575" width="6.90625" style="149" customWidth="1"/>
    <col min="13576" max="13584" width="10.08984375" style="149" customWidth="1"/>
    <col min="13585" max="13586" width="7.6328125" style="149" customWidth="1"/>
    <col min="13587" max="13587" width="7.36328125" style="149" bestFit="1" customWidth="1"/>
    <col min="13588" max="13588" width="15.36328125" style="149" customWidth="1"/>
    <col min="13589" max="13589" width="4.453125" style="149" customWidth="1"/>
    <col min="13590" max="13590" width="5.08984375" style="149" bestFit="1" customWidth="1"/>
    <col min="13591" max="13591" width="9" style="149"/>
    <col min="13592" max="13592" width="5.453125" style="149" bestFit="1" customWidth="1"/>
    <col min="13593" max="13595" width="5.08984375" style="149" bestFit="1" customWidth="1"/>
    <col min="13596" max="13596" width="7.36328125" style="149" bestFit="1" customWidth="1"/>
    <col min="13597" max="13599" width="5.08984375" style="149" bestFit="1" customWidth="1"/>
    <col min="13600" max="13600" width="4" style="149" bestFit="1" customWidth="1"/>
    <col min="13601" max="13606" width="5.08984375" style="149" bestFit="1" customWidth="1"/>
    <col min="13607" max="13824" width="9" style="149"/>
    <col min="13825" max="13825" width="3.08984375" style="149" customWidth="1"/>
    <col min="13826" max="13826" width="19.6328125" style="149" customWidth="1"/>
    <col min="13827" max="13827" width="5.90625" style="149" bestFit="1" customWidth="1"/>
    <col min="13828" max="13828" width="8" style="149" customWidth="1"/>
    <col min="13829" max="13829" width="12" style="149" customWidth="1"/>
    <col min="13830" max="13830" width="4.90625" style="149" customWidth="1"/>
    <col min="13831" max="13831" width="6.90625" style="149" customWidth="1"/>
    <col min="13832" max="13840" width="10.08984375" style="149" customWidth="1"/>
    <col min="13841" max="13842" width="7.6328125" style="149" customWidth="1"/>
    <col min="13843" max="13843" width="7.36328125" style="149" bestFit="1" customWidth="1"/>
    <col min="13844" max="13844" width="15.36328125" style="149" customWidth="1"/>
    <col min="13845" max="13845" width="4.453125" style="149" customWidth="1"/>
    <col min="13846" max="13846" width="5.08984375" style="149" bestFit="1" customWidth="1"/>
    <col min="13847" max="13847" width="9" style="149"/>
    <col min="13848" max="13848" width="5.453125" style="149" bestFit="1" customWidth="1"/>
    <col min="13849" max="13851" width="5.08984375" style="149" bestFit="1" customWidth="1"/>
    <col min="13852" max="13852" width="7.36328125" style="149" bestFit="1" customWidth="1"/>
    <col min="13853" max="13855" width="5.08984375" style="149" bestFit="1" customWidth="1"/>
    <col min="13856" max="13856" width="4" style="149" bestFit="1" customWidth="1"/>
    <col min="13857" max="13862" width="5.08984375" style="149" bestFit="1" customWidth="1"/>
    <col min="13863" max="14080" width="9" style="149"/>
    <col min="14081" max="14081" width="3.08984375" style="149" customWidth="1"/>
    <col min="14082" max="14082" width="19.6328125" style="149" customWidth="1"/>
    <col min="14083" max="14083" width="5.90625" style="149" bestFit="1" customWidth="1"/>
    <col min="14084" max="14084" width="8" style="149" customWidth="1"/>
    <col min="14085" max="14085" width="12" style="149" customWidth="1"/>
    <col min="14086" max="14086" width="4.90625" style="149" customWidth="1"/>
    <col min="14087" max="14087" width="6.90625" style="149" customWidth="1"/>
    <col min="14088" max="14096" width="10.08984375" style="149" customWidth="1"/>
    <col min="14097" max="14098" width="7.6328125" style="149" customWidth="1"/>
    <col min="14099" max="14099" width="7.36328125" style="149" bestFit="1" customWidth="1"/>
    <col min="14100" max="14100" width="15.36328125" style="149" customWidth="1"/>
    <col min="14101" max="14101" width="4.453125" style="149" customWidth="1"/>
    <col min="14102" max="14102" width="5.08984375" style="149" bestFit="1" customWidth="1"/>
    <col min="14103" max="14103" width="9" style="149"/>
    <col min="14104" max="14104" width="5.453125" style="149" bestFit="1" customWidth="1"/>
    <col min="14105" max="14107" width="5.08984375" style="149" bestFit="1" customWidth="1"/>
    <col min="14108" max="14108" width="7.36328125" style="149" bestFit="1" customWidth="1"/>
    <col min="14109" max="14111" width="5.08984375" style="149" bestFit="1" customWidth="1"/>
    <col min="14112" max="14112" width="4" style="149" bestFit="1" customWidth="1"/>
    <col min="14113" max="14118" width="5.08984375" style="149" bestFit="1" customWidth="1"/>
    <col min="14119" max="14336" width="9" style="149"/>
    <col min="14337" max="14337" width="3.08984375" style="149" customWidth="1"/>
    <col min="14338" max="14338" width="19.6328125" style="149" customWidth="1"/>
    <col min="14339" max="14339" width="5.90625" style="149" bestFit="1" customWidth="1"/>
    <col min="14340" max="14340" width="8" style="149" customWidth="1"/>
    <col min="14341" max="14341" width="12" style="149" customWidth="1"/>
    <col min="14342" max="14342" width="4.90625" style="149" customWidth="1"/>
    <col min="14343" max="14343" width="6.90625" style="149" customWidth="1"/>
    <col min="14344" max="14352" width="10.08984375" style="149" customWidth="1"/>
    <col min="14353" max="14354" width="7.6328125" style="149" customWidth="1"/>
    <col min="14355" max="14355" width="7.36328125" style="149" bestFit="1" customWidth="1"/>
    <col min="14356" max="14356" width="15.36328125" style="149" customWidth="1"/>
    <col min="14357" max="14357" width="4.453125" style="149" customWidth="1"/>
    <col min="14358" max="14358" width="5.08984375" style="149" bestFit="1" customWidth="1"/>
    <col min="14359" max="14359" width="9" style="149"/>
    <col min="14360" max="14360" width="5.453125" style="149" bestFit="1" customWidth="1"/>
    <col min="14361" max="14363" width="5.08984375" style="149" bestFit="1" customWidth="1"/>
    <col min="14364" max="14364" width="7.36328125" style="149" bestFit="1" customWidth="1"/>
    <col min="14365" max="14367" width="5.08984375" style="149" bestFit="1" customWidth="1"/>
    <col min="14368" max="14368" width="4" style="149" bestFit="1" customWidth="1"/>
    <col min="14369" max="14374" width="5.08984375" style="149" bestFit="1" customWidth="1"/>
    <col min="14375" max="14592" width="9" style="149"/>
    <col min="14593" max="14593" width="3.08984375" style="149" customWidth="1"/>
    <col min="14594" max="14594" width="19.6328125" style="149" customWidth="1"/>
    <col min="14595" max="14595" width="5.90625" style="149" bestFit="1" customWidth="1"/>
    <col min="14596" max="14596" width="8" style="149" customWidth="1"/>
    <col min="14597" max="14597" width="12" style="149" customWidth="1"/>
    <col min="14598" max="14598" width="4.90625" style="149" customWidth="1"/>
    <col min="14599" max="14599" width="6.90625" style="149" customWidth="1"/>
    <col min="14600" max="14608" width="10.08984375" style="149" customWidth="1"/>
    <col min="14609" max="14610" width="7.6328125" style="149" customWidth="1"/>
    <col min="14611" max="14611" width="7.36328125" style="149" bestFit="1" customWidth="1"/>
    <col min="14612" max="14612" width="15.36328125" style="149" customWidth="1"/>
    <col min="14613" max="14613" width="4.453125" style="149" customWidth="1"/>
    <col min="14614" max="14614" width="5.08984375" style="149" bestFit="1" customWidth="1"/>
    <col min="14615" max="14615" width="9" style="149"/>
    <col min="14616" max="14616" width="5.453125" style="149" bestFit="1" customWidth="1"/>
    <col min="14617" max="14619" width="5.08984375" style="149" bestFit="1" customWidth="1"/>
    <col min="14620" max="14620" width="7.36328125" style="149" bestFit="1" customWidth="1"/>
    <col min="14621" max="14623" width="5.08984375" style="149" bestFit="1" customWidth="1"/>
    <col min="14624" max="14624" width="4" style="149" bestFit="1" customWidth="1"/>
    <col min="14625" max="14630" width="5.08984375" style="149" bestFit="1" customWidth="1"/>
    <col min="14631" max="14848" width="9" style="149"/>
    <col min="14849" max="14849" width="3.08984375" style="149" customWidth="1"/>
    <col min="14850" max="14850" width="19.6328125" style="149" customWidth="1"/>
    <col min="14851" max="14851" width="5.90625" style="149" bestFit="1" customWidth="1"/>
    <col min="14852" max="14852" width="8" style="149" customWidth="1"/>
    <col min="14853" max="14853" width="12" style="149" customWidth="1"/>
    <col min="14854" max="14854" width="4.90625" style="149" customWidth="1"/>
    <col min="14855" max="14855" width="6.90625" style="149" customWidth="1"/>
    <col min="14856" max="14864" width="10.08984375" style="149" customWidth="1"/>
    <col min="14865" max="14866" width="7.6328125" style="149" customWidth="1"/>
    <col min="14867" max="14867" width="7.36328125" style="149" bestFit="1" customWidth="1"/>
    <col min="14868" max="14868" width="15.36328125" style="149" customWidth="1"/>
    <col min="14869" max="14869" width="4.453125" style="149" customWidth="1"/>
    <col min="14870" max="14870" width="5.08984375" style="149" bestFit="1" customWidth="1"/>
    <col min="14871" max="14871" width="9" style="149"/>
    <col min="14872" max="14872" width="5.453125" style="149" bestFit="1" customWidth="1"/>
    <col min="14873" max="14875" width="5.08984375" style="149" bestFit="1" customWidth="1"/>
    <col min="14876" max="14876" width="7.36328125" style="149" bestFit="1" customWidth="1"/>
    <col min="14877" max="14879" width="5.08984375" style="149" bestFit="1" customWidth="1"/>
    <col min="14880" max="14880" width="4" style="149" bestFit="1" customWidth="1"/>
    <col min="14881" max="14886" width="5.08984375" style="149" bestFit="1" customWidth="1"/>
    <col min="14887" max="15104" width="9" style="149"/>
    <col min="15105" max="15105" width="3.08984375" style="149" customWidth="1"/>
    <col min="15106" max="15106" width="19.6328125" style="149" customWidth="1"/>
    <col min="15107" max="15107" width="5.90625" style="149" bestFit="1" customWidth="1"/>
    <col min="15108" max="15108" width="8" style="149" customWidth="1"/>
    <col min="15109" max="15109" width="12" style="149" customWidth="1"/>
    <col min="15110" max="15110" width="4.90625" style="149" customWidth="1"/>
    <col min="15111" max="15111" width="6.90625" style="149" customWidth="1"/>
    <col min="15112" max="15120" width="10.08984375" style="149" customWidth="1"/>
    <col min="15121" max="15122" width="7.6328125" style="149" customWidth="1"/>
    <col min="15123" max="15123" width="7.36328125" style="149" bestFit="1" customWidth="1"/>
    <col min="15124" max="15124" width="15.36328125" style="149" customWidth="1"/>
    <col min="15125" max="15125" width="4.453125" style="149" customWidth="1"/>
    <col min="15126" max="15126" width="5.08984375" style="149" bestFit="1" customWidth="1"/>
    <col min="15127" max="15127" width="9" style="149"/>
    <col min="15128" max="15128" width="5.453125" style="149" bestFit="1" customWidth="1"/>
    <col min="15129" max="15131" width="5.08984375" style="149" bestFit="1" customWidth="1"/>
    <col min="15132" max="15132" width="7.36328125" style="149" bestFit="1" customWidth="1"/>
    <col min="15133" max="15135" width="5.08984375" style="149" bestFit="1" customWidth="1"/>
    <col min="15136" max="15136" width="4" style="149" bestFit="1" customWidth="1"/>
    <col min="15137" max="15142" width="5.08984375" style="149" bestFit="1" customWidth="1"/>
    <col min="15143" max="15360" width="9" style="149"/>
    <col min="15361" max="15361" width="3.08984375" style="149" customWidth="1"/>
    <col min="15362" max="15362" width="19.6328125" style="149" customWidth="1"/>
    <col min="15363" max="15363" width="5.90625" style="149" bestFit="1" customWidth="1"/>
    <col min="15364" max="15364" width="8" style="149" customWidth="1"/>
    <col min="15365" max="15365" width="12" style="149" customWidth="1"/>
    <col min="15366" max="15366" width="4.90625" style="149" customWidth="1"/>
    <col min="15367" max="15367" width="6.90625" style="149" customWidth="1"/>
    <col min="15368" max="15376" width="10.08984375" style="149" customWidth="1"/>
    <col min="15377" max="15378" width="7.6328125" style="149" customWidth="1"/>
    <col min="15379" max="15379" width="7.36328125" style="149" bestFit="1" customWidth="1"/>
    <col min="15380" max="15380" width="15.36328125" style="149" customWidth="1"/>
    <col min="15381" max="15381" width="4.453125" style="149" customWidth="1"/>
    <col min="15382" max="15382" width="5.08984375" style="149" bestFit="1" customWidth="1"/>
    <col min="15383" max="15383" width="9" style="149"/>
    <col min="15384" max="15384" width="5.453125" style="149" bestFit="1" customWidth="1"/>
    <col min="15385" max="15387" width="5.08984375" style="149" bestFit="1" customWidth="1"/>
    <col min="15388" max="15388" width="7.36328125" style="149" bestFit="1" customWidth="1"/>
    <col min="15389" max="15391" width="5.08984375" style="149" bestFit="1" customWidth="1"/>
    <col min="15392" max="15392" width="4" style="149" bestFit="1" customWidth="1"/>
    <col min="15393" max="15398" width="5.08984375" style="149" bestFit="1" customWidth="1"/>
    <col min="15399" max="15616" width="9" style="149"/>
    <col min="15617" max="15617" width="3.08984375" style="149" customWidth="1"/>
    <col min="15618" max="15618" width="19.6328125" style="149" customWidth="1"/>
    <col min="15619" max="15619" width="5.90625" style="149" bestFit="1" customWidth="1"/>
    <col min="15620" max="15620" width="8" style="149" customWidth="1"/>
    <col min="15621" max="15621" width="12" style="149" customWidth="1"/>
    <col min="15622" max="15622" width="4.90625" style="149" customWidth="1"/>
    <col min="15623" max="15623" width="6.90625" style="149" customWidth="1"/>
    <col min="15624" max="15632" width="10.08984375" style="149" customWidth="1"/>
    <col min="15633" max="15634" width="7.6328125" style="149" customWidth="1"/>
    <col min="15635" max="15635" width="7.36328125" style="149" bestFit="1" customWidth="1"/>
    <col min="15636" max="15636" width="15.36328125" style="149" customWidth="1"/>
    <col min="15637" max="15637" width="4.453125" style="149" customWidth="1"/>
    <col min="15638" max="15638" width="5.08984375" style="149" bestFit="1" customWidth="1"/>
    <col min="15639" max="15639" width="9" style="149"/>
    <col min="15640" max="15640" width="5.453125" style="149" bestFit="1" customWidth="1"/>
    <col min="15641" max="15643" width="5.08984375" style="149" bestFit="1" customWidth="1"/>
    <col min="15644" max="15644" width="7.36328125" style="149" bestFit="1" customWidth="1"/>
    <col min="15645" max="15647" width="5.08984375" style="149" bestFit="1" customWidth="1"/>
    <col min="15648" max="15648" width="4" style="149" bestFit="1" customWidth="1"/>
    <col min="15649" max="15654" width="5.08984375" style="149" bestFit="1" customWidth="1"/>
    <col min="15655" max="15872" width="9" style="149"/>
    <col min="15873" max="15873" width="3.08984375" style="149" customWidth="1"/>
    <col min="15874" max="15874" width="19.6328125" style="149" customWidth="1"/>
    <col min="15875" max="15875" width="5.90625" style="149" bestFit="1" customWidth="1"/>
    <col min="15876" max="15876" width="8" style="149" customWidth="1"/>
    <col min="15877" max="15877" width="12" style="149" customWidth="1"/>
    <col min="15878" max="15878" width="4.90625" style="149" customWidth="1"/>
    <col min="15879" max="15879" width="6.90625" style="149" customWidth="1"/>
    <col min="15880" max="15888" width="10.08984375" style="149" customWidth="1"/>
    <col min="15889" max="15890" width="7.6328125" style="149" customWidth="1"/>
    <col min="15891" max="15891" width="7.36328125" style="149" bestFit="1" customWidth="1"/>
    <col min="15892" max="15892" width="15.36328125" style="149" customWidth="1"/>
    <col min="15893" max="15893" width="4.453125" style="149" customWidth="1"/>
    <col min="15894" max="15894" width="5.08984375" style="149" bestFit="1" customWidth="1"/>
    <col min="15895" max="15895" width="9" style="149"/>
    <col min="15896" max="15896" width="5.453125" style="149" bestFit="1" customWidth="1"/>
    <col min="15897" max="15899" width="5.08984375" style="149" bestFit="1" customWidth="1"/>
    <col min="15900" max="15900" width="7.36328125" style="149" bestFit="1" customWidth="1"/>
    <col min="15901" max="15903" width="5.08984375" style="149" bestFit="1" customWidth="1"/>
    <col min="15904" max="15904" width="4" style="149" bestFit="1" customWidth="1"/>
    <col min="15905" max="15910" width="5.08984375" style="149" bestFit="1" customWidth="1"/>
    <col min="15911" max="16128" width="9" style="149"/>
    <col min="16129" max="16129" width="3.08984375" style="149" customWidth="1"/>
    <col min="16130" max="16130" width="19.6328125" style="149" customWidth="1"/>
    <col min="16131" max="16131" width="5.90625" style="149" bestFit="1" customWidth="1"/>
    <col min="16132" max="16132" width="8" style="149" customWidth="1"/>
    <col min="16133" max="16133" width="12" style="149" customWidth="1"/>
    <col min="16134" max="16134" width="4.90625" style="149" customWidth="1"/>
    <col min="16135" max="16135" width="6.90625" style="149" customWidth="1"/>
    <col min="16136" max="16144" width="10.08984375" style="149" customWidth="1"/>
    <col min="16145" max="16146" width="7.6328125" style="149" customWidth="1"/>
    <col min="16147" max="16147" width="7.36328125" style="149" bestFit="1" customWidth="1"/>
    <col min="16148" max="16148" width="15.36328125" style="149" customWidth="1"/>
    <col min="16149" max="16149" width="4.453125" style="149" customWidth="1"/>
    <col min="16150" max="16150" width="5.08984375" style="149" bestFit="1" customWidth="1"/>
    <col min="16151" max="16151" width="9" style="149"/>
    <col min="16152" max="16152" width="5.453125" style="149" bestFit="1" customWidth="1"/>
    <col min="16153" max="16155" width="5.08984375" style="149" bestFit="1" customWidth="1"/>
    <col min="16156" max="16156" width="7.36328125" style="149" bestFit="1" customWidth="1"/>
    <col min="16157" max="16159" width="5.08984375" style="149" bestFit="1" customWidth="1"/>
    <col min="16160" max="16160" width="4" style="149" bestFit="1" customWidth="1"/>
    <col min="16161" max="16166" width="5.08984375" style="149" bestFit="1" customWidth="1"/>
    <col min="16167" max="16384" width="9" style="149"/>
  </cols>
  <sheetData>
    <row r="1" spans="2:20">
      <c r="B1" s="149" t="s">
        <v>256</v>
      </c>
    </row>
    <row r="2" spans="2:20">
      <c r="B2" s="438" t="s">
        <v>246</v>
      </c>
      <c r="C2" s="438"/>
      <c r="D2" s="438"/>
      <c r="E2" s="438"/>
      <c r="F2" s="438"/>
      <c r="G2" s="438"/>
      <c r="H2" s="151"/>
      <c r="I2" s="151"/>
      <c r="J2" s="151"/>
      <c r="K2" s="151"/>
      <c r="L2" s="151"/>
    </row>
    <row r="3" spans="2:20" ht="16.5">
      <c r="B3" s="438"/>
      <c r="C3" s="438"/>
      <c r="D3" s="438"/>
      <c r="E3" s="438"/>
      <c r="F3" s="438"/>
      <c r="G3" s="438"/>
      <c r="R3" s="152" t="s">
        <v>176</v>
      </c>
    </row>
    <row r="4" spans="2:20">
      <c r="B4" s="153"/>
      <c r="C4" s="153"/>
      <c r="D4" s="153"/>
      <c r="E4" s="153"/>
      <c r="F4" s="153"/>
      <c r="G4" s="153"/>
    </row>
    <row r="5" spans="2:20" ht="14">
      <c r="B5" s="121" t="s">
        <v>177</v>
      </c>
      <c r="C5" s="121"/>
      <c r="D5" s="153"/>
      <c r="E5" s="153"/>
      <c r="F5" s="153"/>
      <c r="G5" s="153"/>
      <c r="J5" s="153"/>
    </row>
    <row r="6" spans="2:20">
      <c r="B6" s="153"/>
      <c r="C6" s="153"/>
      <c r="D6" s="153"/>
      <c r="E6" s="153"/>
      <c r="F6" s="153"/>
      <c r="G6" s="153"/>
    </row>
    <row r="7" spans="2:20">
      <c r="B7" s="154" t="s">
        <v>178</v>
      </c>
      <c r="C7" s="154"/>
      <c r="D7" s="153"/>
      <c r="E7" s="153"/>
      <c r="F7" s="153"/>
      <c r="G7" s="153"/>
    </row>
    <row r="8" spans="2:20">
      <c r="B8" s="154" t="s">
        <v>179</v>
      </c>
      <c r="C8" s="154"/>
      <c r="D8" s="153"/>
      <c r="E8" s="153"/>
      <c r="F8" s="153"/>
      <c r="G8" s="153"/>
      <c r="Q8" s="439">
        <v>1</v>
      </c>
      <c r="R8" s="441" t="s">
        <v>138</v>
      </c>
    </row>
    <row r="9" spans="2:20">
      <c r="H9" s="155" t="s">
        <v>180</v>
      </c>
      <c r="I9" s="156"/>
      <c r="J9" s="156" t="s">
        <v>181</v>
      </c>
      <c r="Q9" s="440"/>
      <c r="R9" s="441"/>
    </row>
    <row r="10" spans="2:20">
      <c r="B10" s="151"/>
      <c r="C10" s="151"/>
      <c r="D10" s="151"/>
      <c r="E10" s="151"/>
      <c r="F10" s="151"/>
      <c r="G10" s="151"/>
      <c r="H10" s="151"/>
      <c r="I10" s="151"/>
      <c r="J10" s="151"/>
    </row>
    <row r="11" spans="2:20" ht="13.5" thickBot="1">
      <c r="B11" s="156" t="s">
        <v>182</v>
      </c>
      <c r="C11" s="156"/>
      <c r="D11" s="156"/>
      <c r="E11" s="156"/>
      <c r="F11" s="156"/>
      <c r="G11" s="156"/>
      <c r="H11" s="156"/>
      <c r="I11" s="157" t="s">
        <v>183</v>
      </c>
      <c r="J11" s="156"/>
      <c r="N11" s="156"/>
      <c r="O11" s="158"/>
      <c r="P11" s="158"/>
      <c r="Q11" s="158"/>
    </row>
    <row r="12" spans="2:20" ht="14.25" customHeight="1">
      <c r="B12" s="423" t="s">
        <v>184</v>
      </c>
      <c r="C12" s="442" t="s">
        <v>243</v>
      </c>
      <c r="D12" s="442" t="s">
        <v>185</v>
      </c>
      <c r="E12" s="444" t="s">
        <v>186</v>
      </c>
      <c r="F12" s="442" t="s">
        <v>187</v>
      </c>
      <c r="G12" s="446"/>
      <c r="H12" s="386" t="s">
        <v>188</v>
      </c>
      <c r="I12" s="386"/>
      <c r="J12" s="386"/>
      <c r="K12" s="386" t="s">
        <v>189</v>
      </c>
      <c r="L12" s="386"/>
      <c r="M12" s="386"/>
      <c r="N12" s="386" t="s">
        <v>190</v>
      </c>
      <c r="O12" s="386"/>
      <c r="P12" s="386"/>
      <c r="Q12" s="447" t="s">
        <v>191</v>
      </c>
      <c r="R12" s="448"/>
      <c r="S12" s="158"/>
      <c r="T12" s="162"/>
    </row>
    <row r="13" spans="2:20" ht="27" customHeight="1" thickBot="1">
      <c r="B13" s="425"/>
      <c r="C13" s="443"/>
      <c r="D13" s="443"/>
      <c r="E13" s="445"/>
      <c r="F13" s="443"/>
      <c r="G13" s="443"/>
      <c r="H13" s="164" t="s">
        <v>192</v>
      </c>
      <c r="I13" s="164" t="s">
        <v>193</v>
      </c>
      <c r="J13" s="163" t="s">
        <v>194</v>
      </c>
      <c r="K13" s="164" t="s">
        <v>192</v>
      </c>
      <c r="L13" s="164" t="s">
        <v>193</v>
      </c>
      <c r="M13" s="163" t="s">
        <v>194</v>
      </c>
      <c r="N13" s="164" t="s">
        <v>192</v>
      </c>
      <c r="O13" s="164" t="s">
        <v>193</v>
      </c>
      <c r="P13" s="165" t="s">
        <v>194</v>
      </c>
      <c r="Q13" s="166" t="s">
        <v>195</v>
      </c>
      <c r="R13" s="167" t="s">
        <v>196</v>
      </c>
      <c r="S13" s="168" t="s">
        <v>197</v>
      </c>
    </row>
    <row r="14" spans="2:20" ht="14.25" customHeight="1" outlineLevel="1">
      <c r="B14" s="428" t="s">
        <v>244</v>
      </c>
      <c r="C14" s="384">
        <v>28</v>
      </c>
      <c r="D14" s="386">
        <v>1</v>
      </c>
      <c r="E14" s="169">
        <v>0.26</v>
      </c>
      <c r="F14" s="433">
        <f t="shared" ref="F14:F33" si="0">(E14*200)/1000</f>
        <v>5.1999999999999998E-2</v>
      </c>
      <c r="G14" s="434"/>
      <c r="H14" s="170"/>
      <c r="I14" s="170"/>
      <c r="J14" s="171">
        <f t="shared" ref="J14:J95" si="1">H14+I14</f>
        <v>0</v>
      </c>
      <c r="K14" s="172">
        <f t="shared" ref="K14:K77" si="2">F14*H14</f>
        <v>0</v>
      </c>
      <c r="L14" s="172">
        <f t="shared" ref="L14:L77" si="3">F14*I14</f>
        <v>0</v>
      </c>
      <c r="M14" s="173">
        <f t="shared" ref="M14:M95" si="4">K14+L14</f>
        <v>0</v>
      </c>
      <c r="N14" s="174">
        <f>D14*H14</f>
        <v>0</v>
      </c>
      <c r="O14" s="174">
        <f>D14*I14</f>
        <v>0</v>
      </c>
      <c r="P14" s="175">
        <f t="shared" ref="P14:P95" si="5">N14+O14</f>
        <v>0</v>
      </c>
      <c r="Q14" s="160" t="s">
        <v>198</v>
      </c>
      <c r="R14" s="161"/>
      <c r="S14" s="176">
        <f>IF(J14&gt;0,1,0)</f>
        <v>0</v>
      </c>
    </row>
    <row r="15" spans="2:20" ht="14.25" customHeight="1" outlineLevel="1">
      <c r="B15" s="429"/>
      <c r="C15" s="436"/>
      <c r="D15" s="387"/>
      <c r="E15" s="177">
        <v>0.34</v>
      </c>
      <c r="F15" s="415">
        <f t="shared" si="0"/>
        <v>6.8000000000000005E-2</v>
      </c>
      <c r="G15" s="416"/>
      <c r="H15" s="178"/>
      <c r="I15" s="178"/>
      <c r="J15" s="179">
        <f t="shared" si="1"/>
        <v>0</v>
      </c>
      <c r="K15" s="180">
        <f t="shared" si="2"/>
        <v>0</v>
      </c>
      <c r="L15" s="180">
        <f t="shared" si="3"/>
        <v>0</v>
      </c>
      <c r="M15" s="181">
        <f t="shared" si="4"/>
        <v>0</v>
      </c>
      <c r="N15" s="182">
        <f>D14*H15</f>
        <v>0</v>
      </c>
      <c r="O15" s="182">
        <f>D14*I15</f>
        <v>0</v>
      </c>
      <c r="P15" s="183">
        <f t="shared" si="5"/>
        <v>0</v>
      </c>
      <c r="Q15" s="184"/>
      <c r="R15" s="185" t="s">
        <v>198</v>
      </c>
      <c r="S15" s="176">
        <f t="shared" ref="S15:S27" si="6">IF(J15&gt;0,1,0)</f>
        <v>0</v>
      </c>
    </row>
    <row r="16" spans="2:20" outlineLevel="1">
      <c r="B16" s="429"/>
      <c r="C16" s="435">
        <v>36</v>
      </c>
      <c r="D16" s="362">
        <v>1.3</v>
      </c>
      <c r="E16" s="187">
        <v>0.26</v>
      </c>
      <c r="F16" s="431">
        <f t="shared" si="0"/>
        <v>5.1999999999999998E-2</v>
      </c>
      <c r="G16" s="432"/>
      <c r="H16" s="178"/>
      <c r="I16" s="178"/>
      <c r="J16" s="188">
        <f t="shared" si="1"/>
        <v>0</v>
      </c>
      <c r="K16" s="189">
        <f t="shared" si="2"/>
        <v>0</v>
      </c>
      <c r="L16" s="189">
        <f t="shared" si="3"/>
        <v>0</v>
      </c>
      <c r="M16" s="190">
        <f t="shared" si="4"/>
        <v>0</v>
      </c>
      <c r="N16" s="191">
        <f>D16*H16</f>
        <v>0</v>
      </c>
      <c r="O16" s="191">
        <f>D16*I16</f>
        <v>0</v>
      </c>
      <c r="P16" s="192">
        <f t="shared" si="5"/>
        <v>0</v>
      </c>
      <c r="Q16" s="184" t="s">
        <v>198</v>
      </c>
      <c r="R16" s="185"/>
      <c r="S16" s="176">
        <f t="shared" si="6"/>
        <v>0</v>
      </c>
    </row>
    <row r="17" spans="2:26" ht="14.25" customHeight="1" outlineLevel="1">
      <c r="B17" s="429"/>
      <c r="C17" s="435"/>
      <c r="D17" s="387"/>
      <c r="E17" s="177">
        <v>0.34</v>
      </c>
      <c r="F17" s="415">
        <f t="shared" si="0"/>
        <v>6.8000000000000005E-2</v>
      </c>
      <c r="G17" s="416"/>
      <c r="H17" s="178"/>
      <c r="I17" s="178"/>
      <c r="J17" s="179">
        <f t="shared" si="1"/>
        <v>0</v>
      </c>
      <c r="K17" s="180">
        <f t="shared" si="2"/>
        <v>0</v>
      </c>
      <c r="L17" s="180">
        <f t="shared" si="3"/>
        <v>0</v>
      </c>
      <c r="M17" s="181">
        <f t="shared" si="4"/>
        <v>0</v>
      </c>
      <c r="N17" s="182">
        <f>D16*H17</f>
        <v>0</v>
      </c>
      <c r="O17" s="182">
        <f>D16*I17</f>
        <v>0</v>
      </c>
      <c r="P17" s="183">
        <f t="shared" si="5"/>
        <v>0</v>
      </c>
      <c r="Q17" s="184"/>
      <c r="R17" s="185" t="s">
        <v>198</v>
      </c>
      <c r="S17" s="176">
        <f t="shared" si="6"/>
        <v>0</v>
      </c>
    </row>
    <row r="18" spans="2:26" outlineLevel="1">
      <c r="B18" s="429"/>
      <c r="C18" s="435">
        <v>45</v>
      </c>
      <c r="D18" s="362">
        <v>1.6</v>
      </c>
      <c r="E18" s="187">
        <v>0.27</v>
      </c>
      <c r="F18" s="431">
        <f t="shared" si="0"/>
        <v>5.3999999999999999E-2</v>
      </c>
      <c r="G18" s="432"/>
      <c r="H18" s="178"/>
      <c r="I18" s="178"/>
      <c r="J18" s="188">
        <f t="shared" si="1"/>
        <v>0</v>
      </c>
      <c r="K18" s="189">
        <f t="shared" si="2"/>
        <v>0</v>
      </c>
      <c r="L18" s="189">
        <f t="shared" si="3"/>
        <v>0</v>
      </c>
      <c r="M18" s="190">
        <f t="shared" si="4"/>
        <v>0</v>
      </c>
      <c r="N18" s="191">
        <f>D18*H18</f>
        <v>0</v>
      </c>
      <c r="O18" s="191">
        <f>D18*I18</f>
        <v>0</v>
      </c>
      <c r="P18" s="192">
        <f t="shared" si="5"/>
        <v>0</v>
      </c>
      <c r="Q18" s="184" t="s">
        <v>198</v>
      </c>
      <c r="R18" s="185"/>
      <c r="S18" s="176">
        <f t="shared" si="6"/>
        <v>0</v>
      </c>
    </row>
    <row r="19" spans="2:26" ht="14.25" customHeight="1" outlineLevel="1">
      <c r="B19" s="429"/>
      <c r="C19" s="435"/>
      <c r="D19" s="387"/>
      <c r="E19" s="177">
        <v>0.34</v>
      </c>
      <c r="F19" s="415">
        <f t="shared" si="0"/>
        <v>6.8000000000000005E-2</v>
      </c>
      <c r="G19" s="416"/>
      <c r="H19" s="178"/>
      <c r="I19" s="178"/>
      <c r="J19" s="193">
        <f t="shared" si="1"/>
        <v>0</v>
      </c>
      <c r="K19" s="180">
        <f t="shared" si="2"/>
        <v>0</v>
      </c>
      <c r="L19" s="180">
        <f t="shared" si="3"/>
        <v>0</v>
      </c>
      <c r="M19" s="194">
        <f t="shared" si="4"/>
        <v>0</v>
      </c>
      <c r="N19" s="182">
        <f>D18*H19</f>
        <v>0</v>
      </c>
      <c r="O19" s="182">
        <f>D18*I19</f>
        <v>0</v>
      </c>
      <c r="P19" s="195">
        <f t="shared" si="5"/>
        <v>0</v>
      </c>
      <c r="Q19" s="184"/>
      <c r="R19" s="185" t="s">
        <v>198</v>
      </c>
      <c r="S19" s="176">
        <f t="shared" si="6"/>
        <v>0</v>
      </c>
    </row>
    <row r="20" spans="2:26" ht="14.25" customHeight="1" outlineLevel="1">
      <c r="B20" s="429"/>
      <c r="C20" s="435">
        <v>56</v>
      </c>
      <c r="D20" s="417">
        <v>2</v>
      </c>
      <c r="E20" s="197">
        <v>0.28000000000000003</v>
      </c>
      <c r="F20" s="431">
        <f t="shared" si="0"/>
        <v>5.6000000000000008E-2</v>
      </c>
      <c r="G20" s="432"/>
      <c r="H20" s="198"/>
      <c r="I20" s="198"/>
      <c r="J20" s="199">
        <f t="shared" si="1"/>
        <v>0</v>
      </c>
      <c r="K20" s="200">
        <f t="shared" si="2"/>
        <v>0</v>
      </c>
      <c r="L20" s="200">
        <f t="shared" si="3"/>
        <v>0</v>
      </c>
      <c r="M20" s="201">
        <f t="shared" si="4"/>
        <v>0</v>
      </c>
      <c r="N20" s="202">
        <f>D20*H20</f>
        <v>0</v>
      </c>
      <c r="O20" s="202">
        <f>D20*I20</f>
        <v>0</v>
      </c>
      <c r="P20" s="203">
        <f t="shared" si="5"/>
        <v>0</v>
      </c>
      <c r="Q20" s="204" t="s">
        <v>198</v>
      </c>
      <c r="R20" s="205"/>
      <c r="S20" s="176">
        <f t="shared" si="6"/>
        <v>0</v>
      </c>
      <c r="Z20" s="162"/>
    </row>
    <row r="21" spans="2:26" ht="14.25" customHeight="1" outlineLevel="1">
      <c r="B21" s="429"/>
      <c r="C21" s="435"/>
      <c r="D21" s="387"/>
      <c r="E21" s="177">
        <v>0.38</v>
      </c>
      <c r="F21" s="415">
        <f t="shared" si="0"/>
        <v>7.5999999999999998E-2</v>
      </c>
      <c r="G21" s="416"/>
      <c r="H21" s="178"/>
      <c r="I21" s="178"/>
      <c r="J21" s="179">
        <f t="shared" si="1"/>
        <v>0</v>
      </c>
      <c r="K21" s="180">
        <f t="shared" si="2"/>
        <v>0</v>
      </c>
      <c r="L21" s="180">
        <f t="shared" si="3"/>
        <v>0</v>
      </c>
      <c r="M21" s="181">
        <f t="shared" si="4"/>
        <v>0</v>
      </c>
      <c r="N21" s="182">
        <f>D20*H21</f>
        <v>0</v>
      </c>
      <c r="O21" s="182">
        <f>D20*I21</f>
        <v>0</v>
      </c>
      <c r="P21" s="183">
        <f t="shared" si="5"/>
        <v>0</v>
      </c>
      <c r="Q21" s="184"/>
      <c r="R21" s="185" t="s">
        <v>198</v>
      </c>
      <c r="S21" s="176">
        <f t="shared" si="6"/>
        <v>0</v>
      </c>
    </row>
    <row r="22" spans="2:26" outlineLevel="1">
      <c r="B22" s="429"/>
      <c r="C22" s="435">
        <v>71</v>
      </c>
      <c r="D22" s="362">
        <v>2.5</v>
      </c>
      <c r="E22" s="187">
        <v>0.39</v>
      </c>
      <c r="F22" s="431">
        <f t="shared" si="0"/>
        <v>7.8E-2</v>
      </c>
      <c r="G22" s="432"/>
      <c r="H22" s="178"/>
      <c r="I22" s="178"/>
      <c r="J22" s="188">
        <f t="shared" si="1"/>
        <v>0</v>
      </c>
      <c r="K22" s="189">
        <f t="shared" si="2"/>
        <v>0</v>
      </c>
      <c r="L22" s="189">
        <f t="shared" si="3"/>
        <v>0</v>
      </c>
      <c r="M22" s="190">
        <f t="shared" si="4"/>
        <v>0</v>
      </c>
      <c r="N22" s="191">
        <f>D22*H22</f>
        <v>0</v>
      </c>
      <c r="O22" s="191">
        <f>D22*I22</f>
        <v>0</v>
      </c>
      <c r="P22" s="192">
        <f t="shared" si="5"/>
        <v>0</v>
      </c>
      <c r="Q22" s="184" t="s">
        <v>198</v>
      </c>
      <c r="R22" s="185"/>
      <c r="S22" s="176">
        <f t="shared" si="6"/>
        <v>0</v>
      </c>
    </row>
    <row r="23" spans="2:26" ht="14.25" customHeight="1" outlineLevel="1">
      <c r="B23" s="429"/>
      <c r="C23" s="435"/>
      <c r="D23" s="387"/>
      <c r="E23" s="177">
        <v>0.49</v>
      </c>
      <c r="F23" s="415">
        <f t="shared" si="0"/>
        <v>9.8000000000000004E-2</v>
      </c>
      <c r="G23" s="416"/>
      <c r="H23" s="178"/>
      <c r="I23" s="178"/>
      <c r="J23" s="179">
        <f t="shared" si="1"/>
        <v>0</v>
      </c>
      <c r="K23" s="180">
        <f t="shared" si="2"/>
        <v>0</v>
      </c>
      <c r="L23" s="180">
        <f t="shared" si="3"/>
        <v>0</v>
      </c>
      <c r="M23" s="181">
        <f t="shared" si="4"/>
        <v>0</v>
      </c>
      <c r="N23" s="182">
        <f>D22*H23</f>
        <v>0</v>
      </c>
      <c r="O23" s="182">
        <f>D22*I23</f>
        <v>0</v>
      </c>
      <c r="P23" s="183">
        <f t="shared" si="5"/>
        <v>0</v>
      </c>
      <c r="Q23" s="184"/>
      <c r="R23" s="185" t="s">
        <v>198</v>
      </c>
      <c r="S23" s="176">
        <f t="shared" si="6"/>
        <v>0</v>
      </c>
    </row>
    <row r="24" spans="2:26" outlineLevel="1">
      <c r="B24" s="429"/>
      <c r="C24" s="435">
        <v>80</v>
      </c>
      <c r="D24" s="362">
        <v>3</v>
      </c>
      <c r="E24" s="187">
        <v>0.41</v>
      </c>
      <c r="F24" s="431">
        <f t="shared" si="0"/>
        <v>8.2000000000000003E-2</v>
      </c>
      <c r="G24" s="432"/>
      <c r="H24" s="178"/>
      <c r="I24" s="178"/>
      <c r="J24" s="188">
        <f t="shared" si="1"/>
        <v>0</v>
      </c>
      <c r="K24" s="189">
        <f t="shared" si="2"/>
        <v>0</v>
      </c>
      <c r="L24" s="189">
        <f t="shared" si="3"/>
        <v>0</v>
      </c>
      <c r="M24" s="190">
        <f t="shared" si="4"/>
        <v>0</v>
      </c>
      <c r="N24" s="191">
        <f>D24*H24</f>
        <v>0</v>
      </c>
      <c r="O24" s="191">
        <f>D24*I24</f>
        <v>0</v>
      </c>
      <c r="P24" s="192">
        <f t="shared" si="5"/>
        <v>0</v>
      </c>
      <c r="Q24" s="184" t="s">
        <v>198</v>
      </c>
      <c r="R24" s="185"/>
      <c r="S24" s="176">
        <f t="shared" si="6"/>
        <v>0</v>
      </c>
    </row>
    <row r="25" spans="2:26" ht="14.25" customHeight="1" outlineLevel="1">
      <c r="B25" s="429"/>
      <c r="C25" s="435"/>
      <c r="D25" s="387"/>
      <c r="E25" s="177">
        <v>0.49</v>
      </c>
      <c r="F25" s="415">
        <f t="shared" si="0"/>
        <v>9.8000000000000004E-2</v>
      </c>
      <c r="G25" s="416"/>
      <c r="H25" s="178"/>
      <c r="I25" s="178"/>
      <c r="J25" s="193">
        <f t="shared" si="1"/>
        <v>0</v>
      </c>
      <c r="K25" s="180">
        <f t="shared" si="2"/>
        <v>0</v>
      </c>
      <c r="L25" s="180">
        <f t="shared" si="3"/>
        <v>0</v>
      </c>
      <c r="M25" s="194">
        <f t="shared" si="4"/>
        <v>0</v>
      </c>
      <c r="N25" s="182">
        <f>D24*H25</f>
        <v>0</v>
      </c>
      <c r="O25" s="182">
        <f>D24*I25</f>
        <v>0</v>
      </c>
      <c r="P25" s="195">
        <f t="shared" si="5"/>
        <v>0</v>
      </c>
      <c r="Q25" s="184"/>
      <c r="R25" s="185" t="s">
        <v>198</v>
      </c>
      <c r="S25" s="176">
        <f t="shared" si="6"/>
        <v>0</v>
      </c>
    </row>
    <row r="26" spans="2:26" outlineLevel="1">
      <c r="B26" s="429"/>
      <c r="C26" s="435">
        <v>90</v>
      </c>
      <c r="D26" s="362">
        <v>3.2</v>
      </c>
      <c r="E26" s="187">
        <v>0.8</v>
      </c>
      <c r="F26" s="431">
        <f t="shared" si="0"/>
        <v>0.16</v>
      </c>
      <c r="G26" s="432"/>
      <c r="H26" s="178"/>
      <c r="I26" s="178"/>
      <c r="J26" s="188">
        <f t="shared" si="1"/>
        <v>0</v>
      </c>
      <c r="K26" s="189">
        <f t="shared" si="2"/>
        <v>0</v>
      </c>
      <c r="L26" s="189">
        <f t="shared" si="3"/>
        <v>0</v>
      </c>
      <c r="M26" s="190">
        <f t="shared" si="4"/>
        <v>0</v>
      </c>
      <c r="N26" s="191">
        <f>D26*H26</f>
        <v>0</v>
      </c>
      <c r="O26" s="191">
        <f>D26*I26</f>
        <v>0</v>
      </c>
      <c r="P26" s="192">
        <f t="shared" si="5"/>
        <v>0</v>
      </c>
      <c r="Q26" s="184" t="s">
        <v>198</v>
      </c>
      <c r="R26" s="185"/>
      <c r="S26" s="176">
        <f t="shared" si="6"/>
        <v>0</v>
      </c>
    </row>
    <row r="27" spans="2:26" ht="14.25" customHeight="1" outlineLevel="1">
      <c r="B27" s="429"/>
      <c r="C27" s="435"/>
      <c r="D27" s="387"/>
      <c r="E27" s="177">
        <v>1.2</v>
      </c>
      <c r="F27" s="413">
        <f t="shared" si="0"/>
        <v>0.24</v>
      </c>
      <c r="G27" s="414"/>
      <c r="H27" s="178"/>
      <c r="I27" s="178"/>
      <c r="J27" s="206">
        <f t="shared" si="1"/>
        <v>0</v>
      </c>
      <c r="K27" s="180">
        <f t="shared" si="2"/>
        <v>0</v>
      </c>
      <c r="L27" s="180">
        <f t="shared" si="3"/>
        <v>0</v>
      </c>
      <c r="M27" s="207">
        <f t="shared" si="4"/>
        <v>0</v>
      </c>
      <c r="N27" s="182">
        <f>D26*H27</f>
        <v>0</v>
      </c>
      <c r="O27" s="182">
        <f>D26*I27</f>
        <v>0</v>
      </c>
      <c r="P27" s="208">
        <f t="shared" si="5"/>
        <v>0</v>
      </c>
      <c r="Q27" s="184"/>
      <c r="R27" s="185" t="s">
        <v>198</v>
      </c>
      <c r="S27" s="176">
        <f t="shared" si="6"/>
        <v>0</v>
      </c>
    </row>
    <row r="28" spans="2:26" outlineLevel="1">
      <c r="B28" s="429"/>
      <c r="C28" s="435">
        <v>112</v>
      </c>
      <c r="D28" s="362">
        <v>4</v>
      </c>
      <c r="E28" s="187">
        <v>0.88</v>
      </c>
      <c r="F28" s="431">
        <f t="shared" si="0"/>
        <v>0.17599999999999999</v>
      </c>
      <c r="G28" s="432"/>
      <c r="H28" s="178"/>
      <c r="I28" s="178"/>
      <c r="J28" s="188">
        <f t="shared" si="1"/>
        <v>0</v>
      </c>
      <c r="K28" s="189">
        <f t="shared" si="2"/>
        <v>0</v>
      </c>
      <c r="L28" s="189">
        <f t="shared" si="3"/>
        <v>0</v>
      </c>
      <c r="M28" s="190">
        <f t="shared" si="4"/>
        <v>0</v>
      </c>
      <c r="N28" s="191">
        <f>D28*H28</f>
        <v>0</v>
      </c>
      <c r="O28" s="191">
        <f>D28*I28</f>
        <v>0</v>
      </c>
      <c r="P28" s="192">
        <f t="shared" si="5"/>
        <v>0</v>
      </c>
      <c r="Q28" s="184" t="s">
        <v>198</v>
      </c>
      <c r="R28" s="185"/>
      <c r="S28" s="209"/>
    </row>
    <row r="29" spans="2:26" ht="14.25" customHeight="1" outlineLevel="1">
      <c r="B29" s="429"/>
      <c r="C29" s="435"/>
      <c r="D29" s="387"/>
      <c r="E29" s="177">
        <v>1.2</v>
      </c>
      <c r="F29" s="415">
        <f t="shared" si="0"/>
        <v>0.24</v>
      </c>
      <c r="G29" s="416"/>
      <c r="H29" s="178"/>
      <c r="I29" s="178"/>
      <c r="J29" s="179">
        <f t="shared" si="1"/>
        <v>0</v>
      </c>
      <c r="K29" s="180">
        <f t="shared" si="2"/>
        <v>0</v>
      </c>
      <c r="L29" s="180">
        <f t="shared" si="3"/>
        <v>0</v>
      </c>
      <c r="M29" s="181">
        <f t="shared" si="4"/>
        <v>0</v>
      </c>
      <c r="N29" s="182">
        <f>D28*H29</f>
        <v>0</v>
      </c>
      <c r="O29" s="182">
        <f>D28*I29</f>
        <v>0</v>
      </c>
      <c r="P29" s="183">
        <f t="shared" si="5"/>
        <v>0</v>
      </c>
      <c r="Q29" s="184"/>
      <c r="R29" s="185" t="s">
        <v>198</v>
      </c>
      <c r="S29" s="209"/>
    </row>
    <row r="30" spans="2:26" outlineLevel="1">
      <c r="B30" s="429"/>
      <c r="C30" s="435">
        <v>140</v>
      </c>
      <c r="D30" s="362">
        <v>5</v>
      </c>
      <c r="E30" s="187">
        <v>0.93</v>
      </c>
      <c r="F30" s="431">
        <f t="shared" si="0"/>
        <v>0.186</v>
      </c>
      <c r="G30" s="432"/>
      <c r="H30" s="178"/>
      <c r="I30" s="178"/>
      <c r="J30" s="188">
        <f t="shared" si="1"/>
        <v>0</v>
      </c>
      <c r="K30" s="189">
        <f t="shared" si="2"/>
        <v>0</v>
      </c>
      <c r="L30" s="189">
        <f t="shared" si="3"/>
        <v>0</v>
      </c>
      <c r="M30" s="190">
        <f t="shared" si="4"/>
        <v>0</v>
      </c>
      <c r="N30" s="191">
        <f>D30*H30</f>
        <v>0</v>
      </c>
      <c r="O30" s="191">
        <f>D30*I30</f>
        <v>0</v>
      </c>
      <c r="P30" s="192">
        <f t="shared" si="5"/>
        <v>0</v>
      </c>
      <c r="Q30" s="184" t="s">
        <v>198</v>
      </c>
      <c r="R30" s="185"/>
      <c r="S30" s="209"/>
    </row>
    <row r="31" spans="2:26" ht="14.25" customHeight="1" outlineLevel="1">
      <c r="B31" s="429"/>
      <c r="C31" s="435"/>
      <c r="D31" s="387"/>
      <c r="E31" s="177">
        <v>1.2</v>
      </c>
      <c r="F31" s="415">
        <f t="shared" si="0"/>
        <v>0.24</v>
      </c>
      <c r="G31" s="416"/>
      <c r="H31" s="178"/>
      <c r="I31" s="178"/>
      <c r="J31" s="179">
        <f t="shared" si="1"/>
        <v>0</v>
      </c>
      <c r="K31" s="180">
        <f t="shared" si="2"/>
        <v>0</v>
      </c>
      <c r="L31" s="180">
        <f t="shared" si="3"/>
        <v>0</v>
      </c>
      <c r="M31" s="181">
        <f t="shared" si="4"/>
        <v>0</v>
      </c>
      <c r="N31" s="182">
        <f>D30*H31</f>
        <v>0</v>
      </c>
      <c r="O31" s="182">
        <f>D30*I31</f>
        <v>0</v>
      </c>
      <c r="P31" s="183">
        <f t="shared" si="5"/>
        <v>0</v>
      </c>
      <c r="Q31" s="184"/>
      <c r="R31" s="185" t="s">
        <v>198</v>
      </c>
      <c r="S31" s="209"/>
    </row>
    <row r="32" spans="2:26" outlineLevel="1">
      <c r="B32" s="429"/>
      <c r="C32" s="436">
        <v>160</v>
      </c>
      <c r="D32" s="362">
        <v>6</v>
      </c>
      <c r="E32" s="187">
        <v>1.01</v>
      </c>
      <c r="F32" s="431">
        <f t="shared" si="0"/>
        <v>0.20200000000000001</v>
      </c>
      <c r="G32" s="432"/>
      <c r="H32" s="178"/>
      <c r="I32" s="178"/>
      <c r="J32" s="210">
        <f t="shared" si="1"/>
        <v>0</v>
      </c>
      <c r="K32" s="189">
        <f t="shared" si="2"/>
        <v>0</v>
      </c>
      <c r="L32" s="189">
        <f t="shared" si="3"/>
        <v>0</v>
      </c>
      <c r="M32" s="211">
        <f t="shared" si="4"/>
        <v>0</v>
      </c>
      <c r="N32" s="191">
        <f>D32*H32</f>
        <v>0</v>
      </c>
      <c r="O32" s="191">
        <f>D32*I32</f>
        <v>0</v>
      </c>
      <c r="P32" s="212">
        <f t="shared" si="5"/>
        <v>0</v>
      </c>
      <c r="Q32" s="184" t="s">
        <v>198</v>
      </c>
      <c r="R32" s="185"/>
      <c r="S32" s="209"/>
    </row>
    <row r="33" spans="2:26" ht="14.25" customHeight="1" outlineLevel="1" thickBot="1">
      <c r="B33" s="430"/>
      <c r="C33" s="437"/>
      <c r="D33" s="363"/>
      <c r="E33" s="177">
        <v>1.2</v>
      </c>
      <c r="F33" s="426">
        <f t="shared" si="0"/>
        <v>0.24</v>
      </c>
      <c r="G33" s="427"/>
      <c r="H33" s="213"/>
      <c r="I33" s="213"/>
      <c r="J33" s="214">
        <f t="shared" si="1"/>
        <v>0</v>
      </c>
      <c r="K33" s="215">
        <f t="shared" si="2"/>
        <v>0</v>
      </c>
      <c r="L33" s="215">
        <f t="shared" si="3"/>
        <v>0</v>
      </c>
      <c r="M33" s="216">
        <f t="shared" si="4"/>
        <v>0</v>
      </c>
      <c r="N33" s="217">
        <f>D32*H33</f>
        <v>0</v>
      </c>
      <c r="O33" s="217">
        <f>D32*I33</f>
        <v>0</v>
      </c>
      <c r="P33" s="218">
        <f t="shared" si="5"/>
        <v>0</v>
      </c>
      <c r="Q33" s="166"/>
      <c r="R33" s="167" t="s">
        <v>198</v>
      </c>
      <c r="S33" s="209"/>
    </row>
    <row r="34" spans="2:26" ht="14.25" customHeight="1">
      <c r="B34" s="418" t="s">
        <v>245</v>
      </c>
      <c r="C34" s="386">
        <v>22</v>
      </c>
      <c r="D34" s="386">
        <v>0.8</v>
      </c>
      <c r="E34" s="169">
        <v>0.3</v>
      </c>
      <c r="F34" s="433">
        <f>(E34*200)/1000</f>
        <v>0.06</v>
      </c>
      <c r="G34" s="434"/>
      <c r="H34" s="170"/>
      <c r="I34" s="170"/>
      <c r="J34" s="171">
        <f t="shared" si="1"/>
        <v>0</v>
      </c>
      <c r="K34" s="172">
        <f t="shared" si="2"/>
        <v>0</v>
      </c>
      <c r="L34" s="172">
        <f t="shared" si="3"/>
        <v>0</v>
      </c>
      <c r="M34" s="173">
        <f t="shared" si="4"/>
        <v>0</v>
      </c>
      <c r="N34" s="174">
        <f>D34*H34</f>
        <v>0</v>
      </c>
      <c r="O34" s="174">
        <f>D34*I34</f>
        <v>0</v>
      </c>
      <c r="P34" s="175">
        <f t="shared" si="5"/>
        <v>0</v>
      </c>
      <c r="Q34" s="160" t="s">
        <v>198</v>
      </c>
      <c r="R34" s="161"/>
      <c r="S34" s="176">
        <f>IF(J34&gt;0,1,0)</f>
        <v>0</v>
      </c>
    </row>
    <row r="35" spans="2:26" ht="14.25" customHeight="1">
      <c r="B35" s="419"/>
      <c r="C35" s="387"/>
      <c r="D35" s="387"/>
      <c r="E35" s="177">
        <v>0.32</v>
      </c>
      <c r="F35" s="415">
        <f t="shared" ref="F35:F55" si="7">(E35*200)/1000</f>
        <v>6.4000000000000001E-2</v>
      </c>
      <c r="G35" s="416"/>
      <c r="H35" s="178"/>
      <c r="I35" s="178"/>
      <c r="J35" s="179">
        <f t="shared" si="1"/>
        <v>0</v>
      </c>
      <c r="K35" s="180">
        <f t="shared" si="2"/>
        <v>0</v>
      </c>
      <c r="L35" s="180">
        <f t="shared" si="3"/>
        <v>0</v>
      </c>
      <c r="M35" s="181">
        <f t="shared" si="4"/>
        <v>0</v>
      </c>
      <c r="N35" s="182">
        <f>D34*H35</f>
        <v>0</v>
      </c>
      <c r="O35" s="182">
        <f>D34*I35</f>
        <v>0</v>
      </c>
      <c r="P35" s="183">
        <f t="shared" si="5"/>
        <v>0</v>
      </c>
      <c r="Q35" s="184"/>
      <c r="R35" s="185" t="s">
        <v>198</v>
      </c>
      <c r="S35" s="176">
        <f t="shared" ref="S35:S49" si="8">IF(J35&gt;0,1,0)</f>
        <v>0</v>
      </c>
    </row>
    <row r="36" spans="2:26">
      <c r="B36" s="419"/>
      <c r="C36" s="362">
        <v>28</v>
      </c>
      <c r="D36" s="362">
        <v>1</v>
      </c>
      <c r="E36" s="187">
        <v>0.3</v>
      </c>
      <c r="F36" s="431">
        <f t="shared" si="7"/>
        <v>0.06</v>
      </c>
      <c r="G36" s="432"/>
      <c r="H36" s="178"/>
      <c r="I36" s="178"/>
      <c r="J36" s="188">
        <f t="shared" si="1"/>
        <v>0</v>
      </c>
      <c r="K36" s="189">
        <f t="shared" si="2"/>
        <v>0</v>
      </c>
      <c r="L36" s="189">
        <f t="shared" si="3"/>
        <v>0</v>
      </c>
      <c r="M36" s="190">
        <f t="shared" si="4"/>
        <v>0</v>
      </c>
      <c r="N36" s="191">
        <f>D36*H36</f>
        <v>0</v>
      </c>
      <c r="O36" s="191">
        <f>D36*I36</f>
        <v>0</v>
      </c>
      <c r="P36" s="192">
        <f t="shared" si="5"/>
        <v>0</v>
      </c>
      <c r="Q36" s="184" t="s">
        <v>198</v>
      </c>
      <c r="R36" s="185"/>
      <c r="S36" s="176">
        <f t="shared" si="8"/>
        <v>0</v>
      </c>
    </row>
    <row r="37" spans="2:26" ht="14.25" customHeight="1">
      <c r="B37" s="419"/>
      <c r="C37" s="387"/>
      <c r="D37" s="387"/>
      <c r="E37" s="177">
        <v>0.32</v>
      </c>
      <c r="F37" s="415">
        <f t="shared" si="7"/>
        <v>6.4000000000000001E-2</v>
      </c>
      <c r="G37" s="416"/>
      <c r="H37" s="178"/>
      <c r="I37" s="178"/>
      <c r="J37" s="179">
        <f t="shared" si="1"/>
        <v>0</v>
      </c>
      <c r="K37" s="180">
        <f t="shared" si="2"/>
        <v>0</v>
      </c>
      <c r="L37" s="180">
        <f t="shared" si="3"/>
        <v>0</v>
      </c>
      <c r="M37" s="181">
        <f t="shared" si="4"/>
        <v>0</v>
      </c>
      <c r="N37" s="182">
        <f>D36*H37</f>
        <v>0</v>
      </c>
      <c r="O37" s="182">
        <f>D36*I37</f>
        <v>0</v>
      </c>
      <c r="P37" s="183">
        <f t="shared" si="5"/>
        <v>0</v>
      </c>
      <c r="Q37" s="184"/>
      <c r="R37" s="185" t="s">
        <v>198</v>
      </c>
      <c r="S37" s="176">
        <f t="shared" si="8"/>
        <v>0</v>
      </c>
    </row>
    <row r="38" spans="2:26">
      <c r="B38" s="419"/>
      <c r="C38" s="362">
        <v>36</v>
      </c>
      <c r="D38" s="362">
        <v>1.3</v>
      </c>
      <c r="E38" s="187">
        <v>0.3</v>
      </c>
      <c r="F38" s="431">
        <f t="shared" si="7"/>
        <v>0.06</v>
      </c>
      <c r="G38" s="432"/>
      <c r="H38" s="178"/>
      <c r="I38" s="178"/>
      <c r="J38" s="188">
        <f>H38+I38</f>
        <v>0</v>
      </c>
      <c r="K38" s="189">
        <f>F38*H38</f>
        <v>0</v>
      </c>
      <c r="L38" s="189">
        <f>F38*I38</f>
        <v>0</v>
      </c>
      <c r="M38" s="190">
        <f>K38+L38</f>
        <v>0</v>
      </c>
      <c r="N38" s="191">
        <f>D38*H38</f>
        <v>0</v>
      </c>
      <c r="O38" s="191">
        <f>D38*I38</f>
        <v>0</v>
      </c>
      <c r="P38" s="192">
        <f>N38+O38</f>
        <v>0</v>
      </c>
      <c r="Q38" s="184" t="s">
        <v>198</v>
      </c>
      <c r="R38" s="185"/>
      <c r="S38" s="176">
        <f>IF(J38&gt;0,1,0)</f>
        <v>0</v>
      </c>
    </row>
    <row r="39" spans="2:26" ht="14.25" customHeight="1">
      <c r="B39" s="419"/>
      <c r="C39" s="387"/>
      <c r="D39" s="387"/>
      <c r="E39" s="177">
        <v>0.33</v>
      </c>
      <c r="F39" s="415">
        <f t="shared" si="7"/>
        <v>6.6000000000000003E-2</v>
      </c>
      <c r="G39" s="416"/>
      <c r="H39" s="178"/>
      <c r="I39" s="178"/>
      <c r="J39" s="179">
        <f>H39+I39</f>
        <v>0</v>
      </c>
      <c r="K39" s="180">
        <f>F39*H39</f>
        <v>0</v>
      </c>
      <c r="L39" s="180">
        <f>F39*I39</f>
        <v>0</v>
      </c>
      <c r="M39" s="181">
        <f>K39+L39</f>
        <v>0</v>
      </c>
      <c r="N39" s="182">
        <f>D38*H39</f>
        <v>0</v>
      </c>
      <c r="O39" s="182">
        <f>D38*I39</f>
        <v>0</v>
      </c>
      <c r="P39" s="183">
        <f>N39+O39</f>
        <v>0</v>
      </c>
      <c r="Q39" s="184"/>
      <c r="R39" s="185" t="s">
        <v>198</v>
      </c>
      <c r="S39" s="176">
        <f>IF(J39&gt;0,1,0)</f>
        <v>0</v>
      </c>
    </row>
    <row r="40" spans="2:26">
      <c r="B40" s="419"/>
      <c r="C40" s="362">
        <v>45</v>
      </c>
      <c r="D40" s="362">
        <v>1.6</v>
      </c>
      <c r="E40" s="187">
        <v>0.3</v>
      </c>
      <c r="F40" s="431">
        <f t="shared" si="7"/>
        <v>0.06</v>
      </c>
      <c r="G40" s="432"/>
      <c r="H40" s="178">
        <v>3</v>
      </c>
      <c r="I40" s="178">
        <v>1</v>
      </c>
      <c r="J40" s="188">
        <f t="shared" si="1"/>
        <v>4</v>
      </c>
      <c r="K40" s="189">
        <f t="shared" si="2"/>
        <v>0.18</v>
      </c>
      <c r="L40" s="189">
        <f t="shared" si="3"/>
        <v>0.06</v>
      </c>
      <c r="M40" s="190">
        <f t="shared" si="4"/>
        <v>0.24</v>
      </c>
      <c r="N40" s="191">
        <f>D40*H40</f>
        <v>4.8000000000000007</v>
      </c>
      <c r="O40" s="191">
        <f>D40*I40</f>
        <v>1.6</v>
      </c>
      <c r="P40" s="192">
        <f t="shared" si="5"/>
        <v>6.4</v>
      </c>
      <c r="Q40" s="184" t="s">
        <v>198</v>
      </c>
      <c r="R40" s="185"/>
      <c r="S40" s="176">
        <f t="shared" si="8"/>
        <v>1</v>
      </c>
    </row>
    <row r="41" spans="2:26" ht="14.25" customHeight="1">
      <c r="B41" s="419"/>
      <c r="C41" s="387"/>
      <c r="D41" s="387"/>
      <c r="E41" s="177">
        <v>0.34</v>
      </c>
      <c r="F41" s="415">
        <f t="shared" si="7"/>
        <v>6.8000000000000005E-2</v>
      </c>
      <c r="G41" s="416"/>
      <c r="H41" s="178"/>
      <c r="I41" s="178"/>
      <c r="J41" s="193">
        <f t="shared" si="1"/>
        <v>0</v>
      </c>
      <c r="K41" s="180">
        <f t="shared" si="2"/>
        <v>0</v>
      </c>
      <c r="L41" s="180">
        <f t="shared" si="3"/>
        <v>0</v>
      </c>
      <c r="M41" s="194">
        <f t="shared" si="4"/>
        <v>0</v>
      </c>
      <c r="N41" s="182">
        <f>D40*H41</f>
        <v>0</v>
      </c>
      <c r="O41" s="182">
        <f>D40*I41</f>
        <v>0</v>
      </c>
      <c r="P41" s="195">
        <f t="shared" si="5"/>
        <v>0</v>
      </c>
      <c r="Q41" s="184"/>
      <c r="R41" s="185" t="s">
        <v>198</v>
      </c>
      <c r="S41" s="176">
        <f t="shared" si="8"/>
        <v>0</v>
      </c>
    </row>
    <row r="42" spans="2:26" ht="14.25" customHeight="1">
      <c r="B42" s="419"/>
      <c r="C42" s="417">
        <v>56</v>
      </c>
      <c r="D42" s="417">
        <v>2</v>
      </c>
      <c r="E42" s="197">
        <v>0.33</v>
      </c>
      <c r="F42" s="431">
        <f t="shared" si="7"/>
        <v>6.6000000000000003E-2</v>
      </c>
      <c r="G42" s="432"/>
      <c r="H42" s="198"/>
      <c r="I42" s="198"/>
      <c r="J42" s="199">
        <f t="shared" si="1"/>
        <v>0</v>
      </c>
      <c r="K42" s="200">
        <f t="shared" si="2"/>
        <v>0</v>
      </c>
      <c r="L42" s="200">
        <f t="shared" si="3"/>
        <v>0</v>
      </c>
      <c r="M42" s="201">
        <f t="shared" si="4"/>
        <v>0</v>
      </c>
      <c r="N42" s="202">
        <f>D42*H42</f>
        <v>0</v>
      </c>
      <c r="O42" s="202">
        <f>D42*I42</f>
        <v>0</v>
      </c>
      <c r="P42" s="203">
        <f t="shared" si="5"/>
        <v>0</v>
      </c>
      <c r="Q42" s="204" t="s">
        <v>198</v>
      </c>
      <c r="R42" s="205"/>
      <c r="S42" s="176">
        <f t="shared" si="8"/>
        <v>0</v>
      </c>
      <c r="Z42" s="162"/>
    </row>
    <row r="43" spans="2:26" ht="14.25" customHeight="1">
      <c r="B43" s="419"/>
      <c r="C43" s="387"/>
      <c r="D43" s="387"/>
      <c r="E43" s="177">
        <v>0.36</v>
      </c>
      <c r="F43" s="415">
        <f t="shared" si="7"/>
        <v>7.1999999999999995E-2</v>
      </c>
      <c r="G43" s="416"/>
      <c r="H43" s="178"/>
      <c r="I43" s="178"/>
      <c r="J43" s="179">
        <f t="shared" si="1"/>
        <v>0</v>
      </c>
      <c r="K43" s="180">
        <f t="shared" si="2"/>
        <v>0</v>
      </c>
      <c r="L43" s="180">
        <f t="shared" si="3"/>
        <v>0</v>
      </c>
      <c r="M43" s="181">
        <f t="shared" si="4"/>
        <v>0</v>
      </c>
      <c r="N43" s="182">
        <f>D42*H43</f>
        <v>0</v>
      </c>
      <c r="O43" s="182">
        <f>D42*I43</f>
        <v>0</v>
      </c>
      <c r="P43" s="183">
        <f t="shared" si="5"/>
        <v>0</v>
      </c>
      <c r="Q43" s="184"/>
      <c r="R43" s="185" t="s">
        <v>198</v>
      </c>
      <c r="S43" s="176">
        <f t="shared" si="8"/>
        <v>0</v>
      </c>
    </row>
    <row r="44" spans="2:26">
      <c r="B44" s="419"/>
      <c r="C44" s="362">
        <v>71</v>
      </c>
      <c r="D44" s="362">
        <v>2.5</v>
      </c>
      <c r="E44" s="187">
        <v>0.39</v>
      </c>
      <c r="F44" s="431">
        <f t="shared" si="7"/>
        <v>7.8E-2</v>
      </c>
      <c r="G44" s="432"/>
      <c r="H44" s="178"/>
      <c r="I44" s="178"/>
      <c r="J44" s="188">
        <f t="shared" si="1"/>
        <v>0</v>
      </c>
      <c r="K44" s="189">
        <f t="shared" si="2"/>
        <v>0</v>
      </c>
      <c r="L44" s="189">
        <f t="shared" si="3"/>
        <v>0</v>
      </c>
      <c r="M44" s="190">
        <f t="shared" si="4"/>
        <v>0</v>
      </c>
      <c r="N44" s="191">
        <f>D44*H44</f>
        <v>0</v>
      </c>
      <c r="O44" s="191">
        <f>D44*I44</f>
        <v>0</v>
      </c>
      <c r="P44" s="192">
        <f t="shared" si="5"/>
        <v>0</v>
      </c>
      <c r="Q44" s="184" t="s">
        <v>198</v>
      </c>
      <c r="R44" s="185"/>
      <c r="S44" s="176">
        <f t="shared" si="8"/>
        <v>0</v>
      </c>
    </row>
    <row r="45" spans="2:26" ht="14.25" customHeight="1">
      <c r="B45" s="419"/>
      <c r="C45" s="387"/>
      <c r="D45" s="387"/>
      <c r="E45" s="177">
        <v>0.43</v>
      </c>
      <c r="F45" s="415">
        <f t="shared" si="7"/>
        <v>8.5999999999999993E-2</v>
      </c>
      <c r="G45" s="416"/>
      <c r="H45" s="178"/>
      <c r="I45" s="178"/>
      <c r="J45" s="179">
        <f t="shared" si="1"/>
        <v>0</v>
      </c>
      <c r="K45" s="180">
        <f t="shared" si="2"/>
        <v>0</v>
      </c>
      <c r="L45" s="180">
        <f t="shared" si="3"/>
        <v>0</v>
      </c>
      <c r="M45" s="181">
        <f t="shared" si="4"/>
        <v>0</v>
      </c>
      <c r="N45" s="182">
        <f>D44*H45</f>
        <v>0</v>
      </c>
      <c r="O45" s="182">
        <f>D44*I45</f>
        <v>0</v>
      </c>
      <c r="P45" s="183">
        <f t="shared" si="5"/>
        <v>0</v>
      </c>
      <c r="Q45" s="184"/>
      <c r="R45" s="185" t="s">
        <v>198</v>
      </c>
      <c r="S45" s="176">
        <f t="shared" si="8"/>
        <v>0</v>
      </c>
    </row>
    <row r="46" spans="2:26">
      <c r="B46" s="419"/>
      <c r="C46" s="362">
        <v>80</v>
      </c>
      <c r="D46" s="362">
        <v>3</v>
      </c>
      <c r="E46" s="187">
        <v>0.48</v>
      </c>
      <c r="F46" s="431">
        <f t="shared" si="7"/>
        <v>9.6000000000000002E-2</v>
      </c>
      <c r="G46" s="432"/>
      <c r="H46" s="178"/>
      <c r="I46" s="178"/>
      <c r="J46" s="188">
        <f t="shared" si="1"/>
        <v>0</v>
      </c>
      <c r="K46" s="189">
        <f t="shared" si="2"/>
        <v>0</v>
      </c>
      <c r="L46" s="189">
        <f t="shared" si="3"/>
        <v>0</v>
      </c>
      <c r="M46" s="190">
        <f t="shared" si="4"/>
        <v>0</v>
      </c>
      <c r="N46" s="191">
        <f>D46*H46</f>
        <v>0</v>
      </c>
      <c r="O46" s="191">
        <f>D46*I46</f>
        <v>0</v>
      </c>
      <c r="P46" s="192">
        <f t="shared" si="5"/>
        <v>0</v>
      </c>
      <c r="Q46" s="184" t="s">
        <v>198</v>
      </c>
      <c r="R46" s="185"/>
      <c r="S46" s="176">
        <f t="shared" si="8"/>
        <v>0</v>
      </c>
    </row>
    <row r="47" spans="2:26" ht="14.25" customHeight="1">
      <c r="B47" s="419"/>
      <c r="C47" s="387"/>
      <c r="D47" s="387"/>
      <c r="E47" s="177">
        <v>0.56000000000000005</v>
      </c>
      <c r="F47" s="415">
        <f t="shared" si="7"/>
        <v>0.11200000000000002</v>
      </c>
      <c r="G47" s="416"/>
      <c r="H47" s="178"/>
      <c r="I47" s="178"/>
      <c r="J47" s="193">
        <f t="shared" si="1"/>
        <v>0</v>
      </c>
      <c r="K47" s="180">
        <f t="shared" si="2"/>
        <v>0</v>
      </c>
      <c r="L47" s="180">
        <f t="shared" si="3"/>
        <v>0</v>
      </c>
      <c r="M47" s="194">
        <f t="shared" si="4"/>
        <v>0</v>
      </c>
      <c r="N47" s="182">
        <f>D46*H47</f>
        <v>0</v>
      </c>
      <c r="O47" s="182">
        <f>D46*I47</f>
        <v>0</v>
      </c>
      <c r="P47" s="195">
        <f t="shared" si="5"/>
        <v>0</v>
      </c>
      <c r="Q47" s="184"/>
      <c r="R47" s="185" t="s">
        <v>198</v>
      </c>
      <c r="S47" s="176">
        <f t="shared" si="8"/>
        <v>0</v>
      </c>
    </row>
    <row r="48" spans="2:26">
      <c r="B48" s="419"/>
      <c r="C48" s="362">
        <v>90</v>
      </c>
      <c r="D48" s="362">
        <v>3.2</v>
      </c>
      <c r="E48" s="187">
        <v>0.56000000000000005</v>
      </c>
      <c r="F48" s="431">
        <f t="shared" si="7"/>
        <v>0.11200000000000002</v>
      </c>
      <c r="G48" s="432"/>
      <c r="H48" s="178"/>
      <c r="I48" s="178"/>
      <c r="J48" s="188">
        <f t="shared" si="1"/>
        <v>0</v>
      </c>
      <c r="K48" s="189">
        <f t="shared" si="2"/>
        <v>0</v>
      </c>
      <c r="L48" s="189">
        <f t="shared" si="3"/>
        <v>0</v>
      </c>
      <c r="M48" s="190">
        <f t="shared" si="4"/>
        <v>0</v>
      </c>
      <c r="N48" s="191">
        <f>D48*H48</f>
        <v>0</v>
      </c>
      <c r="O48" s="191">
        <f>D48*I48</f>
        <v>0</v>
      </c>
      <c r="P48" s="192">
        <f t="shared" si="5"/>
        <v>0</v>
      </c>
      <c r="Q48" s="184" t="s">
        <v>198</v>
      </c>
      <c r="R48" s="185"/>
      <c r="S48" s="176">
        <f t="shared" si="8"/>
        <v>0</v>
      </c>
    </row>
    <row r="49" spans="2:19" ht="14.25" customHeight="1">
      <c r="B49" s="419"/>
      <c r="C49" s="387"/>
      <c r="D49" s="387"/>
      <c r="E49" s="177">
        <v>0.6</v>
      </c>
      <c r="F49" s="413">
        <f t="shared" si="7"/>
        <v>0.12</v>
      </c>
      <c r="G49" s="414"/>
      <c r="H49" s="178"/>
      <c r="I49" s="178"/>
      <c r="J49" s="206">
        <f t="shared" si="1"/>
        <v>0</v>
      </c>
      <c r="K49" s="180">
        <f t="shared" si="2"/>
        <v>0</v>
      </c>
      <c r="L49" s="180">
        <f t="shared" si="3"/>
        <v>0</v>
      </c>
      <c r="M49" s="207">
        <f t="shared" si="4"/>
        <v>0</v>
      </c>
      <c r="N49" s="182">
        <f>D48*H49</f>
        <v>0</v>
      </c>
      <c r="O49" s="182">
        <f>D48*I49</f>
        <v>0</v>
      </c>
      <c r="P49" s="208">
        <f t="shared" si="5"/>
        <v>0</v>
      </c>
      <c r="Q49" s="184"/>
      <c r="R49" s="185" t="s">
        <v>198</v>
      </c>
      <c r="S49" s="176">
        <f t="shared" si="8"/>
        <v>0</v>
      </c>
    </row>
    <row r="50" spans="2:19">
      <c r="B50" s="419"/>
      <c r="C50" s="362">
        <v>112</v>
      </c>
      <c r="D50" s="362">
        <v>4</v>
      </c>
      <c r="E50" s="187">
        <v>1.02</v>
      </c>
      <c r="F50" s="431">
        <f t="shared" si="7"/>
        <v>0.20399999999999999</v>
      </c>
      <c r="G50" s="432"/>
      <c r="H50" s="178"/>
      <c r="I50" s="178"/>
      <c r="J50" s="188">
        <f t="shared" si="1"/>
        <v>0</v>
      </c>
      <c r="K50" s="189">
        <f t="shared" si="2"/>
        <v>0</v>
      </c>
      <c r="L50" s="189">
        <f t="shared" si="3"/>
        <v>0</v>
      </c>
      <c r="M50" s="190">
        <f t="shared" si="4"/>
        <v>0</v>
      </c>
      <c r="N50" s="191">
        <f>D50*H50</f>
        <v>0</v>
      </c>
      <c r="O50" s="191">
        <f>D50*I50</f>
        <v>0</v>
      </c>
      <c r="P50" s="192">
        <f t="shared" si="5"/>
        <v>0</v>
      </c>
      <c r="Q50" s="184" t="s">
        <v>198</v>
      </c>
      <c r="R50" s="185"/>
      <c r="S50" s="209"/>
    </row>
    <row r="51" spans="2:19" ht="14.25" customHeight="1">
      <c r="B51" s="419"/>
      <c r="C51" s="387"/>
      <c r="D51" s="387"/>
      <c r="E51" s="177">
        <v>1.1000000000000001</v>
      </c>
      <c r="F51" s="415">
        <f t="shared" si="7"/>
        <v>0.22000000000000003</v>
      </c>
      <c r="G51" s="416"/>
      <c r="H51" s="178"/>
      <c r="I51" s="178"/>
      <c r="J51" s="179">
        <f t="shared" si="1"/>
        <v>0</v>
      </c>
      <c r="K51" s="180">
        <f t="shared" si="2"/>
        <v>0</v>
      </c>
      <c r="L51" s="180">
        <f t="shared" si="3"/>
        <v>0</v>
      </c>
      <c r="M51" s="181">
        <f t="shared" si="4"/>
        <v>0</v>
      </c>
      <c r="N51" s="182">
        <f>D50*H51</f>
        <v>0</v>
      </c>
      <c r="O51" s="182">
        <f>D50*I51</f>
        <v>0</v>
      </c>
      <c r="P51" s="183">
        <f t="shared" si="5"/>
        <v>0</v>
      </c>
      <c r="Q51" s="184"/>
      <c r="R51" s="185" t="s">
        <v>198</v>
      </c>
      <c r="S51" s="209"/>
    </row>
    <row r="52" spans="2:19">
      <c r="B52" s="419"/>
      <c r="C52" s="362">
        <v>140</v>
      </c>
      <c r="D52" s="362">
        <v>5</v>
      </c>
      <c r="E52" s="187">
        <v>1.32</v>
      </c>
      <c r="F52" s="431">
        <f t="shared" si="7"/>
        <v>0.26400000000000001</v>
      </c>
      <c r="G52" s="432"/>
      <c r="H52" s="178"/>
      <c r="I52" s="178"/>
      <c r="J52" s="188">
        <f t="shared" si="1"/>
        <v>0</v>
      </c>
      <c r="K52" s="189">
        <f t="shared" si="2"/>
        <v>0</v>
      </c>
      <c r="L52" s="189">
        <f t="shared" si="3"/>
        <v>0</v>
      </c>
      <c r="M52" s="190">
        <f t="shared" si="4"/>
        <v>0</v>
      </c>
      <c r="N52" s="191">
        <f>D52*H52</f>
        <v>0</v>
      </c>
      <c r="O52" s="191">
        <f>D52*I52</f>
        <v>0</v>
      </c>
      <c r="P52" s="192">
        <f t="shared" si="5"/>
        <v>0</v>
      </c>
      <c r="Q52" s="184" t="s">
        <v>198</v>
      </c>
      <c r="R52" s="185"/>
      <c r="S52" s="209"/>
    </row>
    <row r="53" spans="2:19" ht="14.25" customHeight="1">
      <c r="B53" s="419"/>
      <c r="C53" s="387"/>
      <c r="D53" s="387"/>
      <c r="E53" s="177">
        <v>1.4</v>
      </c>
      <c r="F53" s="415">
        <f t="shared" si="7"/>
        <v>0.28000000000000003</v>
      </c>
      <c r="G53" s="416"/>
      <c r="H53" s="178"/>
      <c r="I53" s="178"/>
      <c r="J53" s="179">
        <f t="shared" si="1"/>
        <v>0</v>
      </c>
      <c r="K53" s="180">
        <f t="shared" si="2"/>
        <v>0</v>
      </c>
      <c r="L53" s="180">
        <f t="shared" si="3"/>
        <v>0</v>
      </c>
      <c r="M53" s="181">
        <f t="shared" si="4"/>
        <v>0</v>
      </c>
      <c r="N53" s="182">
        <f>D52*H53</f>
        <v>0</v>
      </c>
      <c r="O53" s="182">
        <f>D52*I53</f>
        <v>0</v>
      </c>
      <c r="P53" s="183">
        <f t="shared" si="5"/>
        <v>0</v>
      </c>
      <c r="Q53" s="184"/>
      <c r="R53" s="185" t="s">
        <v>198</v>
      </c>
      <c r="S53" s="209"/>
    </row>
    <row r="54" spans="2:19">
      <c r="B54" s="419"/>
      <c r="C54" s="362">
        <v>160</v>
      </c>
      <c r="D54" s="362">
        <v>6</v>
      </c>
      <c r="E54" s="187">
        <v>1.72</v>
      </c>
      <c r="F54" s="431">
        <f t="shared" si="7"/>
        <v>0.34399999999999997</v>
      </c>
      <c r="G54" s="432"/>
      <c r="H54" s="178"/>
      <c r="I54" s="178"/>
      <c r="J54" s="210">
        <f t="shared" si="1"/>
        <v>0</v>
      </c>
      <c r="K54" s="189">
        <f t="shared" si="2"/>
        <v>0</v>
      </c>
      <c r="L54" s="189">
        <f t="shared" si="3"/>
        <v>0</v>
      </c>
      <c r="M54" s="211">
        <f t="shared" si="4"/>
        <v>0</v>
      </c>
      <c r="N54" s="191">
        <f>D54*H54</f>
        <v>0</v>
      </c>
      <c r="O54" s="191">
        <f>D54*I54</f>
        <v>0</v>
      </c>
      <c r="P54" s="212">
        <f t="shared" si="5"/>
        <v>0</v>
      </c>
      <c r="Q54" s="184" t="s">
        <v>198</v>
      </c>
      <c r="R54" s="185"/>
      <c r="S54" s="209"/>
    </row>
    <row r="55" spans="2:19" ht="14.25" customHeight="1" thickBot="1">
      <c r="B55" s="420"/>
      <c r="C55" s="363"/>
      <c r="D55" s="363"/>
      <c r="E55" s="219">
        <v>1.8</v>
      </c>
      <c r="F55" s="426">
        <f t="shared" si="7"/>
        <v>0.36</v>
      </c>
      <c r="G55" s="427"/>
      <c r="H55" s="213"/>
      <c r="I55" s="213"/>
      <c r="J55" s="214">
        <f t="shared" si="1"/>
        <v>0</v>
      </c>
      <c r="K55" s="215">
        <f t="shared" si="2"/>
        <v>0</v>
      </c>
      <c r="L55" s="215">
        <f t="shared" si="3"/>
        <v>0</v>
      </c>
      <c r="M55" s="216">
        <f t="shared" si="4"/>
        <v>0</v>
      </c>
      <c r="N55" s="217">
        <f>D54*H55</f>
        <v>0</v>
      </c>
      <c r="O55" s="217">
        <f>D54*I55</f>
        <v>0</v>
      </c>
      <c r="P55" s="218">
        <f t="shared" si="5"/>
        <v>0</v>
      </c>
      <c r="Q55" s="166"/>
      <c r="R55" s="167" t="s">
        <v>198</v>
      </c>
      <c r="S55" s="209"/>
    </row>
    <row r="56" spans="2:19" ht="13.5" customHeight="1">
      <c r="B56" s="418" t="s">
        <v>247</v>
      </c>
      <c r="C56" s="386">
        <v>22</v>
      </c>
      <c r="D56" s="386">
        <v>0.8</v>
      </c>
      <c r="E56" s="220">
        <v>0.45</v>
      </c>
      <c r="F56" s="421">
        <f>(E56*200)/1000</f>
        <v>0.09</v>
      </c>
      <c r="G56" s="422"/>
      <c r="H56" s="170"/>
      <c r="I56" s="170"/>
      <c r="J56" s="221">
        <f t="shared" si="1"/>
        <v>0</v>
      </c>
      <c r="K56" s="222">
        <f t="shared" si="2"/>
        <v>0</v>
      </c>
      <c r="L56" s="222">
        <f t="shared" si="3"/>
        <v>0</v>
      </c>
      <c r="M56" s="223">
        <f t="shared" si="4"/>
        <v>0</v>
      </c>
      <c r="N56" s="224">
        <f>D56*H56</f>
        <v>0</v>
      </c>
      <c r="O56" s="224">
        <f>D56*I56</f>
        <v>0</v>
      </c>
      <c r="P56" s="225">
        <f t="shared" si="5"/>
        <v>0</v>
      </c>
      <c r="Q56" s="160" t="s">
        <v>198</v>
      </c>
      <c r="R56" s="161"/>
      <c r="S56" s="176">
        <f t="shared" ref="S56:S89" si="9">IF(J56&gt;0,1,0)</f>
        <v>0</v>
      </c>
    </row>
    <row r="57" spans="2:19">
      <c r="B57" s="419"/>
      <c r="C57" s="387"/>
      <c r="D57" s="387"/>
      <c r="E57" s="226">
        <v>0.57999999999999996</v>
      </c>
      <c r="F57" s="413">
        <f t="shared" ref="F57:F95" si="10">(E57*200)/1000</f>
        <v>0.11599999999999999</v>
      </c>
      <c r="G57" s="414"/>
      <c r="H57" s="178"/>
      <c r="I57" s="178"/>
      <c r="J57" s="227">
        <f t="shared" si="1"/>
        <v>0</v>
      </c>
      <c r="K57" s="228">
        <f t="shared" si="2"/>
        <v>0</v>
      </c>
      <c r="L57" s="228">
        <f t="shared" si="3"/>
        <v>0</v>
      </c>
      <c r="M57" s="207">
        <f t="shared" si="4"/>
        <v>0</v>
      </c>
      <c r="N57" s="229">
        <f>D56*H57</f>
        <v>0</v>
      </c>
      <c r="O57" s="229">
        <f>D56*I57</f>
        <v>0</v>
      </c>
      <c r="P57" s="208">
        <f t="shared" si="5"/>
        <v>0</v>
      </c>
      <c r="Q57" s="184"/>
      <c r="R57" s="185" t="s">
        <v>198</v>
      </c>
      <c r="S57" s="176">
        <f t="shared" si="9"/>
        <v>0</v>
      </c>
    </row>
    <row r="58" spans="2:19">
      <c r="B58" s="419"/>
      <c r="C58" s="362">
        <v>28</v>
      </c>
      <c r="D58" s="362">
        <v>1</v>
      </c>
      <c r="E58" s="230">
        <v>0.45</v>
      </c>
      <c r="F58" s="411">
        <f t="shared" si="10"/>
        <v>0.09</v>
      </c>
      <c r="G58" s="412"/>
      <c r="H58" s="178"/>
      <c r="I58" s="178"/>
      <c r="J58" s="231">
        <f t="shared" si="1"/>
        <v>0</v>
      </c>
      <c r="K58" s="232">
        <f t="shared" si="2"/>
        <v>0</v>
      </c>
      <c r="L58" s="232">
        <f t="shared" si="3"/>
        <v>0</v>
      </c>
      <c r="M58" s="233">
        <f t="shared" si="4"/>
        <v>0</v>
      </c>
      <c r="N58" s="234">
        <f>D58*H58</f>
        <v>0</v>
      </c>
      <c r="O58" s="234">
        <f>D58*I58</f>
        <v>0</v>
      </c>
      <c r="P58" s="235">
        <f t="shared" si="5"/>
        <v>0</v>
      </c>
      <c r="Q58" s="184" t="s">
        <v>198</v>
      </c>
      <c r="R58" s="185"/>
      <c r="S58" s="176">
        <f t="shared" si="9"/>
        <v>0</v>
      </c>
    </row>
    <row r="59" spans="2:19">
      <c r="B59" s="419"/>
      <c r="C59" s="387"/>
      <c r="D59" s="387"/>
      <c r="E59" s="236">
        <v>0.57999999999999996</v>
      </c>
      <c r="F59" s="413">
        <f t="shared" si="10"/>
        <v>0.11599999999999999</v>
      </c>
      <c r="G59" s="414"/>
      <c r="H59" s="178"/>
      <c r="I59" s="178"/>
      <c r="J59" s="206">
        <f t="shared" si="1"/>
        <v>0</v>
      </c>
      <c r="K59" s="228">
        <f t="shared" si="2"/>
        <v>0</v>
      </c>
      <c r="L59" s="228">
        <f t="shared" si="3"/>
        <v>0</v>
      </c>
      <c r="M59" s="207">
        <f t="shared" si="4"/>
        <v>0</v>
      </c>
      <c r="N59" s="229">
        <f>D58*H59</f>
        <v>0</v>
      </c>
      <c r="O59" s="229">
        <f>D58*I59</f>
        <v>0</v>
      </c>
      <c r="P59" s="208">
        <f t="shared" si="5"/>
        <v>0</v>
      </c>
      <c r="Q59" s="184"/>
      <c r="R59" s="185" t="s">
        <v>198</v>
      </c>
      <c r="S59" s="176">
        <f t="shared" si="9"/>
        <v>0</v>
      </c>
    </row>
    <row r="60" spans="2:19">
      <c r="B60" s="419"/>
      <c r="C60" s="362">
        <v>36</v>
      </c>
      <c r="D60" s="362">
        <v>1.3</v>
      </c>
      <c r="E60" s="187">
        <v>0.51</v>
      </c>
      <c r="F60" s="403">
        <f t="shared" si="10"/>
        <v>0.10199999999999999</v>
      </c>
      <c r="G60" s="404"/>
      <c r="H60" s="178"/>
      <c r="I60" s="178"/>
      <c r="J60" s="188">
        <f t="shared" si="1"/>
        <v>0</v>
      </c>
      <c r="K60" s="232">
        <f t="shared" si="2"/>
        <v>0</v>
      </c>
      <c r="L60" s="232">
        <f t="shared" si="3"/>
        <v>0</v>
      </c>
      <c r="M60" s="190">
        <f t="shared" si="4"/>
        <v>0</v>
      </c>
      <c r="N60" s="234">
        <f>D60*H60</f>
        <v>0</v>
      </c>
      <c r="O60" s="234">
        <f>D60*I60</f>
        <v>0</v>
      </c>
      <c r="P60" s="192">
        <f t="shared" si="5"/>
        <v>0</v>
      </c>
      <c r="Q60" s="184" t="s">
        <v>198</v>
      </c>
      <c r="R60" s="185"/>
      <c r="S60" s="176">
        <f t="shared" si="9"/>
        <v>0</v>
      </c>
    </row>
    <row r="61" spans="2:19" ht="13.5" thickBot="1">
      <c r="B61" s="420"/>
      <c r="C61" s="363"/>
      <c r="D61" s="363"/>
      <c r="E61" s="237">
        <v>0.63</v>
      </c>
      <c r="F61" s="405">
        <f t="shared" si="10"/>
        <v>0.126</v>
      </c>
      <c r="G61" s="406"/>
      <c r="H61" s="213"/>
      <c r="I61" s="213"/>
      <c r="J61" s="238">
        <f t="shared" si="1"/>
        <v>0</v>
      </c>
      <c r="K61" s="239">
        <f t="shared" si="2"/>
        <v>0</v>
      </c>
      <c r="L61" s="239">
        <f t="shared" si="3"/>
        <v>0</v>
      </c>
      <c r="M61" s="240">
        <f t="shared" si="4"/>
        <v>0</v>
      </c>
      <c r="N61" s="241">
        <f>D60*H61</f>
        <v>0</v>
      </c>
      <c r="O61" s="241">
        <f>D60*I61</f>
        <v>0</v>
      </c>
      <c r="P61" s="242">
        <f t="shared" si="5"/>
        <v>0</v>
      </c>
      <c r="Q61" s="166"/>
      <c r="R61" s="167" t="s">
        <v>198</v>
      </c>
      <c r="S61" s="176">
        <f t="shared" si="9"/>
        <v>0</v>
      </c>
    </row>
    <row r="62" spans="2:19" ht="13.5" customHeight="1">
      <c r="B62" s="428" t="s">
        <v>248</v>
      </c>
      <c r="C62" s="386">
        <v>22</v>
      </c>
      <c r="D62" s="386">
        <v>0.8</v>
      </c>
      <c r="E62" s="220">
        <v>0.26</v>
      </c>
      <c r="F62" s="421">
        <f t="shared" si="10"/>
        <v>5.1999999999999998E-2</v>
      </c>
      <c r="G62" s="422"/>
      <c r="H62" s="170"/>
      <c r="I62" s="170"/>
      <c r="J62" s="221">
        <f t="shared" si="1"/>
        <v>0</v>
      </c>
      <c r="K62" s="222">
        <f t="shared" si="2"/>
        <v>0</v>
      </c>
      <c r="L62" s="222">
        <f t="shared" si="3"/>
        <v>0</v>
      </c>
      <c r="M62" s="223">
        <f t="shared" si="4"/>
        <v>0</v>
      </c>
      <c r="N62" s="224">
        <f>D62*H62</f>
        <v>0</v>
      </c>
      <c r="O62" s="224">
        <f>D62*I62</f>
        <v>0</v>
      </c>
      <c r="P62" s="225">
        <f t="shared" si="5"/>
        <v>0</v>
      </c>
      <c r="Q62" s="160" t="s">
        <v>198</v>
      </c>
      <c r="R62" s="161"/>
      <c r="S62" s="176">
        <f t="shared" si="9"/>
        <v>0</v>
      </c>
    </row>
    <row r="63" spans="2:19">
      <c r="B63" s="429"/>
      <c r="C63" s="387"/>
      <c r="D63" s="387"/>
      <c r="E63" s="226">
        <v>0.39</v>
      </c>
      <c r="F63" s="413">
        <f t="shared" si="10"/>
        <v>7.8E-2</v>
      </c>
      <c r="G63" s="414"/>
      <c r="H63" s="178"/>
      <c r="I63" s="178"/>
      <c r="J63" s="227">
        <f t="shared" si="1"/>
        <v>0</v>
      </c>
      <c r="K63" s="228">
        <f t="shared" si="2"/>
        <v>0</v>
      </c>
      <c r="L63" s="228">
        <f t="shared" si="3"/>
        <v>0</v>
      </c>
      <c r="M63" s="207">
        <f t="shared" si="4"/>
        <v>0</v>
      </c>
      <c r="N63" s="229">
        <f>D62*H63</f>
        <v>0</v>
      </c>
      <c r="O63" s="229">
        <f>D62*I63</f>
        <v>0</v>
      </c>
      <c r="P63" s="208">
        <f t="shared" si="5"/>
        <v>0</v>
      </c>
      <c r="Q63" s="184"/>
      <c r="R63" s="185" t="s">
        <v>198</v>
      </c>
      <c r="S63" s="176">
        <f t="shared" si="9"/>
        <v>0</v>
      </c>
    </row>
    <row r="64" spans="2:19">
      <c r="B64" s="429"/>
      <c r="C64" s="362">
        <v>28</v>
      </c>
      <c r="D64" s="362">
        <v>1</v>
      </c>
      <c r="E64" s="187">
        <v>0.26</v>
      </c>
      <c r="F64" s="403">
        <f t="shared" si="10"/>
        <v>5.1999999999999998E-2</v>
      </c>
      <c r="G64" s="404"/>
      <c r="H64" s="178"/>
      <c r="I64" s="178"/>
      <c r="J64" s="188">
        <f t="shared" si="1"/>
        <v>0</v>
      </c>
      <c r="K64" s="232">
        <f t="shared" si="2"/>
        <v>0</v>
      </c>
      <c r="L64" s="232">
        <f t="shared" si="3"/>
        <v>0</v>
      </c>
      <c r="M64" s="190">
        <f t="shared" si="4"/>
        <v>0</v>
      </c>
      <c r="N64" s="234">
        <f>D64*H64</f>
        <v>0</v>
      </c>
      <c r="O64" s="234">
        <f>D64*I64</f>
        <v>0</v>
      </c>
      <c r="P64" s="192">
        <f t="shared" si="5"/>
        <v>0</v>
      </c>
      <c r="Q64" s="184" t="s">
        <v>198</v>
      </c>
      <c r="R64" s="185"/>
      <c r="S64" s="176">
        <f t="shared" si="9"/>
        <v>0</v>
      </c>
    </row>
    <row r="65" spans="2:23" ht="13.5" thickBot="1">
      <c r="B65" s="430"/>
      <c r="C65" s="363"/>
      <c r="D65" s="363"/>
      <c r="E65" s="237">
        <v>0.39</v>
      </c>
      <c r="F65" s="405">
        <f t="shared" si="10"/>
        <v>7.8E-2</v>
      </c>
      <c r="G65" s="406"/>
      <c r="H65" s="213"/>
      <c r="I65" s="213"/>
      <c r="J65" s="238">
        <f t="shared" si="1"/>
        <v>0</v>
      </c>
      <c r="K65" s="239">
        <f t="shared" si="2"/>
        <v>0</v>
      </c>
      <c r="L65" s="239">
        <f t="shared" si="3"/>
        <v>0</v>
      </c>
      <c r="M65" s="240">
        <f t="shared" si="4"/>
        <v>0</v>
      </c>
      <c r="N65" s="241">
        <f>D64*H65</f>
        <v>0</v>
      </c>
      <c r="O65" s="241">
        <f>D64*I65</f>
        <v>0</v>
      </c>
      <c r="P65" s="242">
        <f t="shared" si="5"/>
        <v>0</v>
      </c>
      <c r="Q65" s="166"/>
      <c r="R65" s="167" t="s">
        <v>198</v>
      </c>
      <c r="S65" s="176">
        <f t="shared" si="9"/>
        <v>0</v>
      </c>
    </row>
    <row r="66" spans="2:23">
      <c r="B66" s="423" t="s">
        <v>199</v>
      </c>
      <c r="C66" s="386">
        <v>28</v>
      </c>
      <c r="D66" s="386">
        <v>1</v>
      </c>
      <c r="E66" s="243">
        <v>0.42</v>
      </c>
      <c r="F66" s="388">
        <f t="shared" si="10"/>
        <v>8.4000000000000005E-2</v>
      </c>
      <c r="G66" s="389"/>
      <c r="H66" s="170"/>
      <c r="I66" s="170"/>
      <c r="J66" s="244">
        <f t="shared" si="1"/>
        <v>0</v>
      </c>
      <c r="K66" s="222">
        <f t="shared" si="2"/>
        <v>0</v>
      </c>
      <c r="L66" s="222">
        <f t="shared" si="3"/>
        <v>0</v>
      </c>
      <c r="M66" s="245">
        <f t="shared" si="4"/>
        <v>0</v>
      </c>
      <c r="N66" s="224">
        <f>D66*H66</f>
        <v>0</v>
      </c>
      <c r="O66" s="224">
        <f>D66*I66</f>
        <v>0</v>
      </c>
      <c r="P66" s="246">
        <f t="shared" si="5"/>
        <v>0</v>
      </c>
      <c r="Q66" s="160" t="s">
        <v>198</v>
      </c>
      <c r="R66" s="161"/>
      <c r="S66" s="176">
        <f t="shared" si="9"/>
        <v>0</v>
      </c>
    </row>
    <row r="67" spans="2:23">
      <c r="B67" s="424"/>
      <c r="C67" s="387"/>
      <c r="D67" s="387"/>
      <c r="E67" s="177">
        <v>0.45200000000000001</v>
      </c>
      <c r="F67" s="415">
        <f t="shared" si="10"/>
        <v>9.0400000000000008E-2</v>
      </c>
      <c r="G67" s="416"/>
      <c r="H67" s="178"/>
      <c r="I67" s="178"/>
      <c r="J67" s="193">
        <f t="shared" si="1"/>
        <v>0</v>
      </c>
      <c r="K67" s="180">
        <f t="shared" si="2"/>
        <v>0</v>
      </c>
      <c r="L67" s="180">
        <f t="shared" si="3"/>
        <v>0</v>
      </c>
      <c r="M67" s="194">
        <f t="shared" si="4"/>
        <v>0</v>
      </c>
      <c r="N67" s="182">
        <f>D66*H67</f>
        <v>0</v>
      </c>
      <c r="O67" s="182">
        <f>D66*I67</f>
        <v>0</v>
      </c>
      <c r="P67" s="195">
        <f t="shared" si="5"/>
        <v>0</v>
      </c>
      <c r="Q67" s="184"/>
      <c r="R67" s="185" t="s">
        <v>198</v>
      </c>
      <c r="S67" s="176">
        <f t="shared" si="9"/>
        <v>0</v>
      </c>
    </row>
    <row r="68" spans="2:23">
      <c r="B68" s="352"/>
      <c r="C68" s="362">
        <v>36</v>
      </c>
      <c r="D68" s="362">
        <v>1.3</v>
      </c>
      <c r="E68" s="247">
        <v>0.42</v>
      </c>
      <c r="F68" s="364">
        <f t="shared" si="10"/>
        <v>8.4000000000000005E-2</v>
      </c>
      <c r="G68" s="365"/>
      <c r="H68" s="178"/>
      <c r="I68" s="178"/>
      <c r="J68" s="248">
        <f t="shared" si="1"/>
        <v>0</v>
      </c>
      <c r="K68" s="232">
        <f t="shared" si="2"/>
        <v>0</v>
      </c>
      <c r="L68" s="232">
        <f t="shared" si="3"/>
        <v>0</v>
      </c>
      <c r="M68" s="249">
        <f t="shared" si="4"/>
        <v>0</v>
      </c>
      <c r="N68" s="234">
        <f>D68*H68</f>
        <v>0</v>
      </c>
      <c r="O68" s="234">
        <f>D68*I68</f>
        <v>0</v>
      </c>
      <c r="P68" s="250">
        <f t="shared" si="5"/>
        <v>0</v>
      </c>
      <c r="Q68" s="184" t="s">
        <v>198</v>
      </c>
      <c r="R68" s="185"/>
      <c r="S68" s="176">
        <f t="shared" si="9"/>
        <v>0</v>
      </c>
    </row>
    <row r="69" spans="2:23">
      <c r="B69" s="352"/>
      <c r="C69" s="387"/>
      <c r="D69" s="387"/>
      <c r="E69" s="177">
        <v>0.45200000000000001</v>
      </c>
      <c r="F69" s="415">
        <f t="shared" si="10"/>
        <v>9.0400000000000008E-2</v>
      </c>
      <c r="G69" s="416"/>
      <c r="H69" s="178"/>
      <c r="I69" s="178"/>
      <c r="J69" s="193">
        <f t="shared" si="1"/>
        <v>0</v>
      </c>
      <c r="K69" s="180">
        <f t="shared" si="2"/>
        <v>0</v>
      </c>
      <c r="L69" s="180">
        <f t="shared" si="3"/>
        <v>0</v>
      </c>
      <c r="M69" s="194">
        <f t="shared" si="4"/>
        <v>0</v>
      </c>
      <c r="N69" s="182">
        <f>D68*H69</f>
        <v>0</v>
      </c>
      <c r="O69" s="182">
        <f>D68*I69</f>
        <v>0</v>
      </c>
      <c r="P69" s="195">
        <f t="shared" si="5"/>
        <v>0</v>
      </c>
      <c r="Q69" s="184"/>
      <c r="R69" s="185" t="s">
        <v>198</v>
      </c>
      <c r="S69" s="176">
        <f t="shared" si="9"/>
        <v>0</v>
      </c>
    </row>
    <row r="70" spans="2:23">
      <c r="B70" s="352"/>
      <c r="C70" s="362">
        <v>45</v>
      </c>
      <c r="D70" s="362">
        <v>1.6</v>
      </c>
      <c r="E70" s="247">
        <v>0.42</v>
      </c>
      <c r="F70" s="364">
        <f t="shared" si="10"/>
        <v>8.4000000000000005E-2</v>
      </c>
      <c r="G70" s="365"/>
      <c r="H70" s="178"/>
      <c r="I70" s="178"/>
      <c r="J70" s="248">
        <f t="shared" si="1"/>
        <v>0</v>
      </c>
      <c r="K70" s="232">
        <f t="shared" si="2"/>
        <v>0</v>
      </c>
      <c r="L70" s="232">
        <f t="shared" si="3"/>
        <v>0</v>
      </c>
      <c r="M70" s="249">
        <f t="shared" si="4"/>
        <v>0</v>
      </c>
      <c r="N70" s="234">
        <f>D70*H70</f>
        <v>0</v>
      </c>
      <c r="O70" s="234">
        <f>D70*I70</f>
        <v>0</v>
      </c>
      <c r="P70" s="250">
        <f t="shared" si="5"/>
        <v>0</v>
      </c>
      <c r="Q70" s="184" t="s">
        <v>198</v>
      </c>
      <c r="R70" s="185"/>
      <c r="S70" s="176">
        <f t="shared" si="9"/>
        <v>0</v>
      </c>
    </row>
    <row r="71" spans="2:23">
      <c r="B71" s="352"/>
      <c r="C71" s="387"/>
      <c r="D71" s="387"/>
      <c r="E71" s="177">
        <v>0.56200000000000006</v>
      </c>
      <c r="F71" s="415">
        <f t="shared" si="10"/>
        <v>0.1124</v>
      </c>
      <c r="G71" s="416"/>
      <c r="H71" s="178"/>
      <c r="I71" s="178"/>
      <c r="J71" s="193">
        <f t="shared" si="1"/>
        <v>0</v>
      </c>
      <c r="K71" s="180">
        <f t="shared" si="2"/>
        <v>0</v>
      </c>
      <c r="L71" s="180">
        <f t="shared" si="3"/>
        <v>0</v>
      </c>
      <c r="M71" s="194">
        <f t="shared" si="4"/>
        <v>0</v>
      </c>
      <c r="N71" s="182">
        <f>D70*H71</f>
        <v>0</v>
      </c>
      <c r="O71" s="182">
        <f>D70*I71</f>
        <v>0</v>
      </c>
      <c r="P71" s="195">
        <f t="shared" si="5"/>
        <v>0</v>
      </c>
      <c r="Q71" s="184"/>
      <c r="R71" s="185" t="s">
        <v>198</v>
      </c>
      <c r="S71" s="176">
        <f t="shared" si="9"/>
        <v>0</v>
      </c>
    </row>
    <row r="72" spans="2:23">
      <c r="B72" s="352"/>
      <c r="C72" s="362">
        <v>56</v>
      </c>
      <c r="D72" s="362">
        <v>2</v>
      </c>
      <c r="E72" s="247">
        <v>0.48</v>
      </c>
      <c r="F72" s="364">
        <f t="shared" si="10"/>
        <v>9.6000000000000002E-2</v>
      </c>
      <c r="G72" s="365"/>
      <c r="H72" s="178"/>
      <c r="I72" s="178"/>
      <c r="J72" s="248">
        <f t="shared" si="1"/>
        <v>0</v>
      </c>
      <c r="K72" s="232">
        <f t="shared" si="2"/>
        <v>0</v>
      </c>
      <c r="L72" s="232">
        <f t="shared" si="3"/>
        <v>0</v>
      </c>
      <c r="M72" s="249">
        <f t="shared" si="4"/>
        <v>0</v>
      </c>
      <c r="N72" s="234">
        <f>D72*H72</f>
        <v>0</v>
      </c>
      <c r="O72" s="234">
        <f>D72*I72</f>
        <v>0</v>
      </c>
      <c r="P72" s="250">
        <f t="shared" si="5"/>
        <v>0</v>
      </c>
      <c r="Q72" s="184" t="s">
        <v>198</v>
      </c>
      <c r="R72" s="185"/>
      <c r="S72" s="176">
        <f t="shared" si="9"/>
        <v>0</v>
      </c>
    </row>
    <row r="73" spans="2:23">
      <c r="B73" s="352"/>
      <c r="C73" s="387"/>
      <c r="D73" s="387"/>
      <c r="E73" s="177">
        <v>0.68200000000000005</v>
      </c>
      <c r="F73" s="415">
        <f t="shared" si="10"/>
        <v>0.13639999999999999</v>
      </c>
      <c r="G73" s="416"/>
      <c r="H73" s="178"/>
      <c r="I73" s="178"/>
      <c r="J73" s="193">
        <f t="shared" si="1"/>
        <v>0</v>
      </c>
      <c r="K73" s="180">
        <f t="shared" si="2"/>
        <v>0</v>
      </c>
      <c r="L73" s="180">
        <f t="shared" si="3"/>
        <v>0</v>
      </c>
      <c r="M73" s="194">
        <f t="shared" si="4"/>
        <v>0</v>
      </c>
      <c r="N73" s="182">
        <f>D72*H73</f>
        <v>0</v>
      </c>
      <c r="O73" s="182">
        <f>D72*I73</f>
        <v>0</v>
      </c>
      <c r="P73" s="195">
        <f t="shared" si="5"/>
        <v>0</v>
      </c>
      <c r="Q73" s="184"/>
      <c r="R73" s="185" t="s">
        <v>198</v>
      </c>
      <c r="S73" s="176">
        <f t="shared" si="9"/>
        <v>0</v>
      </c>
    </row>
    <row r="74" spans="2:23">
      <c r="B74" s="352"/>
      <c r="C74" s="362">
        <v>71</v>
      </c>
      <c r="D74" s="362">
        <v>2.5</v>
      </c>
      <c r="E74" s="247">
        <v>0.74</v>
      </c>
      <c r="F74" s="364">
        <f t="shared" si="10"/>
        <v>0.14799999999999999</v>
      </c>
      <c r="G74" s="365"/>
      <c r="H74" s="178"/>
      <c r="I74" s="178"/>
      <c r="J74" s="248">
        <f t="shared" si="1"/>
        <v>0</v>
      </c>
      <c r="K74" s="232">
        <f t="shared" si="2"/>
        <v>0</v>
      </c>
      <c r="L74" s="232">
        <f t="shared" si="3"/>
        <v>0</v>
      </c>
      <c r="M74" s="249">
        <f t="shared" si="4"/>
        <v>0</v>
      </c>
      <c r="N74" s="234">
        <f>D74*H74</f>
        <v>0</v>
      </c>
      <c r="O74" s="234">
        <f>D74*I74</f>
        <v>0</v>
      </c>
      <c r="P74" s="250">
        <f t="shared" si="5"/>
        <v>0</v>
      </c>
      <c r="Q74" s="184" t="s">
        <v>198</v>
      </c>
      <c r="R74" s="185"/>
      <c r="S74" s="176">
        <f t="shared" si="9"/>
        <v>0</v>
      </c>
    </row>
    <row r="75" spans="2:23">
      <c r="B75" s="352"/>
      <c r="C75" s="387"/>
      <c r="D75" s="387"/>
      <c r="E75" s="177">
        <v>0.74199999999999999</v>
      </c>
      <c r="F75" s="415">
        <f t="shared" si="10"/>
        <v>0.1484</v>
      </c>
      <c r="G75" s="416"/>
      <c r="H75" s="178"/>
      <c r="I75" s="178"/>
      <c r="J75" s="193">
        <f t="shared" si="1"/>
        <v>0</v>
      </c>
      <c r="K75" s="180">
        <f t="shared" si="2"/>
        <v>0</v>
      </c>
      <c r="L75" s="180">
        <f t="shared" si="3"/>
        <v>0</v>
      </c>
      <c r="M75" s="194">
        <f t="shared" si="4"/>
        <v>0</v>
      </c>
      <c r="N75" s="182">
        <f>D74*H75</f>
        <v>0</v>
      </c>
      <c r="O75" s="182">
        <f>D74*I75</f>
        <v>0</v>
      </c>
      <c r="P75" s="195">
        <f t="shared" si="5"/>
        <v>0</v>
      </c>
      <c r="Q75" s="184"/>
      <c r="R75" s="185" t="s">
        <v>198</v>
      </c>
      <c r="S75" s="176">
        <f t="shared" si="9"/>
        <v>0</v>
      </c>
    </row>
    <row r="76" spans="2:23">
      <c r="B76" s="352"/>
      <c r="C76" s="362">
        <v>80</v>
      </c>
      <c r="D76" s="362">
        <v>3</v>
      </c>
      <c r="E76" s="247">
        <v>0.74</v>
      </c>
      <c r="F76" s="364">
        <f t="shared" si="10"/>
        <v>0.14799999999999999</v>
      </c>
      <c r="G76" s="365"/>
      <c r="H76" s="178"/>
      <c r="I76" s="178"/>
      <c r="J76" s="248">
        <f t="shared" si="1"/>
        <v>0</v>
      </c>
      <c r="K76" s="232">
        <f t="shared" si="2"/>
        <v>0</v>
      </c>
      <c r="L76" s="232">
        <f t="shared" si="3"/>
        <v>0</v>
      </c>
      <c r="M76" s="249">
        <f t="shared" si="4"/>
        <v>0</v>
      </c>
      <c r="N76" s="234">
        <f>D76*H76</f>
        <v>0</v>
      </c>
      <c r="O76" s="234">
        <f>D76*I76</f>
        <v>0</v>
      </c>
      <c r="P76" s="250">
        <f t="shared" si="5"/>
        <v>0</v>
      </c>
      <c r="Q76" s="184" t="s">
        <v>198</v>
      </c>
      <c r="R76" s="185"/>
      <c r="S76" s="176">
        <f t="shared" si="9"/>
        <v>0</v>
      </c>
    </row>
    <row r="77" spans="2:23" ht="13.5" thickBot="1">
      <c r="B77" s="425"/>
      <c r="C77" s="363"/>
      <c r="D77" s="363"/>
      <c r="E77" s="219">
        <v>0.74199999999999999</v>
      </c>
      <c r="F77" s="426">
        <f t="shared" si="10"/>
        <v>0.1484</v>
      </c>
      <c r="G77" s="427"/>
      <c r="H77" s="213"/>
      <c r="I77" s="213"/>
      <c r="J77" s="214">
        <f t="shared" si="1"/>
        <v>0</v>
      </c>
      <c r="K77" s="215">
        <f t="shared" si="2"/>
        <v>0</v>
      </c>
      <c r="L77" s="215">
        <f t="shared" si="3"/>
        <v>0</v>
      </c>
      <c r="M77" s="216">
        <f t="shared" si="4"/>
        <v>0</v>
      </c>
      <c r="N77" s="217">
        <f>D76*H77</f>
        <v>0</v>
      </c>
      <c r="O77" s="217">
        <f>D76*I77</f>
        <v>0</v>
      </c>
      <c r="P77" s="218">
        <f t="shared" si="5"/>
        <v>0</v>
      </c>
      <c r="Q77" s="166"/>
      <c r="R77" s="167" t="s">
        <v>198</v>
      </c>
      <c r="S77" s="176">
        <f t="shared" si="9"/>
        <v>0</v>
      </c>
    </row>
    <row r="78" spans="2:23" ht="13.5" customHeight="1">
      <c r="B78" s="418" t="s">
        <v>249</v>
      </c>
      <c r="C78" s="386">
        <v>36</v>
      </c>
      <c r="D78" s="386">
        <v>1.3</v>
      </c>
      <c r="E78" s="220">
        <v>0.35</v>
      </c>
      <c r="F78" s="421">
        <f t="shared" si="10"/>
        <v>7.0000000000000007E-2</v>
      </c>
      <c r="G78" s="422"/>
      <c r="H78" s="170"/>
      <c r="I78" s="170"/>
      <c r="J78" s="221">
        <f t="shared" si="1"/>
        <v>0</v>
      </c>
      <c r="K78" s="222">
        <f t="shared" ref="K78:K137" si="11">F78*H78</f>
        <v>0</v>
      </c>
      <c r="L78" s="222">
        <f t="shared" ref="L78:L137" si="12">F78*I78</f>
        <v>0</v>
      </c>
      <c r="M78" s="223">
        <f t="shared" si="4"/>
        <v>0</v>
      </c>
      <c r="N78" s="224">
        <f>D78*H78</f>
        <v>0</v>
      </c>
      <c r="O78" s="224">
        <f>D78*I78</f>
        <v>0</v>
      </c>
      <c r="P78" s="225">
        <f t="shared" si="5"/>
        <v>0</v>
      </c>
      <c r="Q78" s="160" t="s">
        <v>198</v>
      </c>
      <c r="R78" s="161"/>
      <c r="S78" s="176">
        <f t="shared" si="9"/>
        <v>0</v>
      </c>
      <c r="W78" s="251"/>
    </row>
    <row r="79" spans="2:23">
      <c r="B79" s="419"/>
      <c r="C79" s="387"/>
      <c r="D79" s="387"/>
      <c r="E79" s="226">
        <v>0.57199999999999995</v>
      </c>
      <c r="F79" s="413">
        <f t="shared" si="10"/>
        <v>0.11439999999999999</v>
      </c>
      <c r="G79" s="414"/>
      <c r="H79" s="178"/>
      <c r="I79" s="178"/>
      <c r="J79" s="227">
        <f t="shared" si="1"/>
        <v>0</v>
      </c>
      <c r="K79" s="228">
        <f>F79*H79</f>
        <v>0</v>
      </c>
      <c r="L79" s="228">
        <f t="shared" si="12"/>
        <v>0</v>
      </c>
      <c r="M79" s="207">
        <f t="shared" si="4"/>
        <v>0</v>
      </c>
      <c r="N79" s="229">
        <f>D78*H79</f>
        <v>0</v>
      </c>
      <c r="O79" s="229">
        <f>D78*I79</f>
        <v>0</v>
      </c>
      <c r="P79" s="208">
        <f t="shared" si="5"/>
        <v>0</v>
      </c>
      <c r="Q79" s="184"/>
      <c r="R79" s="185" t="s">
        <v>198</v>
      </c>
      <c r="S79" s="176">
        <f t="shared" si="9"/>
        <v>0</v>
      </c>
      <c r="W79" s="251"/>
    </row>
    <row r="80" spans="2:23">
      <c r="B80" s="419"/>
      <c r="C80" s="362">
        <v>45</v>
      </c>
      <c r="D80" s="362">
        <v>1.6</v>
      </c>
      <c r="E80" s="230">
        <v>0.39</v>
      </c>
      <c r="F80" s="411">
        <f t="shared" si="10"/>
        <v>7.8E-2</v>
      </c>
      <c r="G80" s="412"/>
      <c r="H80" s="178"/>
      <c r="I80" s="178"/>
      <c r="J80" s="231">
        <f t="shared" si="1"/>
        <v>0</v>
      </c>
      <c r="K80" s="232">
        <f t="shared" si="11"/>
        <v>0</v>
      </c>
      <c r="L80" s="232">
        <f t="shared" si="12"/>
        <v>0</v>
      </c>
      <c r="M80" s="233">
        <f t="shared" si="4"/>
        <v>0</v>
      </c>
      <c r="N80" s="234">
        <f>D80*H80</f>
        <v>0</v>
      </c>
      <c r="O80" s="234">
        <f>D80*I80</f>
        <v>0</v>
      </c>
      <c r="P80" s="235">
        <f t="shared" si="5"/>
        <v>0</v>
      </c>
      <c r="Q80" s="184" t="s">
        <v>198</v>
      </c>
      <c r="R80" s="185"/>
      <c r="S80" s="176">
        <f t="shared" si="9"/>
        <v>0</v>
      </c>
      <c r="T80" s="149">
        <v>0.46</v>
      </c>
      <c r="W80" s="251"/>
    </row>
    <row r="81" spans="2:23">
      <c r="B81" s="419"/>
      <c r="C81" s="387"/>
      <c r="D81" s="387"/>
      <c r="E81" s="236">
        <v>0.57199999999999995</v>
      </c>
      <c r="F81" s="413">
        <f t="shared" si="10"/>
        <v>0.11439999999999999</v>
      </c>
      <c r="G81" s="414"/>
      <c r="H81" s="178"/>
      <c r="I81" s="178"/>
      <c r="J81" s="206">
        <f t="shared" si="1"/>
        <v>0</v>
      </c>
      <c r="K81" s="228">
        <f t="shared" si="11"/>
        <v>0</v>
      </c>
      <c r="L81" s="228">
        <f t="shared" si="12"/>
        <v>0</v>
      </c>
      <c r="M81" s="207">
        <f t="shared" si="4"/>
        <v>0</v>
      </c>
      <c r="N81" s="229">
        <f>D80*H81</f>
        <v>0</v>
      </c>
      <c r="O81" s="229">
        <f>D80*I81</f>
        <v>0</v>
      </c>
      <c r="P81" s="208">
        <f t="shared" si="5"/>
        <v>0</v>
      </c>
      <c r="Q81" s="184"/>
      <c r="R81" s="185" t="s">
        <v>198</v>
      </c>
      <c r="S81" s="176">
        <f t="shared" si="9"/>
        <v>0</v>
      </c>
      <c r="T81" s="149">
        <v>200</v>
      </c>
      <c r="W81" s="251"/>
    </row>
    <row r="82" spans="2:23">
      <c r="B82" s="419"/>
      <c r="C82" s="362">
        <v>56</v>
      </c>
      <c r="D82" s="362">
        <v>2</v>
      </c>
      <c r="E82" s="187">
        <v>0.39</v>
      </c>
      <c r="F82" s="403">
        <f t="shared" si="10"/>
        <v>7.8E-2</v>
      </c>
      <c r="G82" s="404"/>
      <c r="H82" s="178"/>
      <c r="I82" s="178"/>
      <c r="J82" s="188">
        <f t="shared" si="1"/>
        <v>0</v>
      </c>
      <c r="K82" s="232">
        <f t="shared" si="11"/>
        <v>0</v>
      </c>
      <c r="L82" s="232">
        <f t="shared" si="12"/>
        <v>0</v>
      </c>
      <c r="M82" s="190">
        <f t="shared" si="4"/>
        <v>0</v>
      </c>
      <c r="N82" s="234">
        <f>D82*H82</f>
        <v>0</v>
      </c>
      <c r="O82" s="234">
        <f>D82*I82</f>
        <v>0</v>
      </c>
      <c r="P82" s="192">
        <f t="shared" si="5"/>
        <v>0</v>
      </c>
      <c r="Q82" s="184" t="s">
        <v>198</v>
      </c>
      <c r="R82" s="185"/>
      <c r="S82" s="176">
        <f t="shared" si="9"/>
        <v>0</v>
      </c>
      <c r="T82" s="149">
        <f>T80*T81/1000</f>
        <v>9.1999999999999998E-2</v>
      </c>
      <c r="W82" s="251"/>
    </row>
    <row r="83" spans="2:23">
      <c r="B83" s="419"/>
      <c r="C83" s="417"/>
      <c r="D83" s="417"/>
      <c r="E83" s="252">
        <v>0.63200000000000001</v>
      </c>
      <c r="F83" s="413">
        <f t="shared" si="10"/>
        <v>0.12640000000000001</v>
      </c>
      <c r="G83" s="414"/>
      <c r="H83" s="253"/>
      <c r="I83" s="253"/>
      <c r="J83" s="254">
        <f t="shared" si="1"/>
        <v>0</v>
      </c>
      <c r="K83" s="255">
        <f t="shared" si="11"/>
        <v>0</v>
      </c>
      <c r="L83" s="255">
        <f t="shared" si="12"/>
        <v>0</v>
      </c>
      <c r="M83" s="256">
        <f t="shared" si="4"/>
        <v>0</v>
      </c>
      <c r="N83" s="257">
        <f>D82*H83</f>
        <v>0</v>
      </c>
      <c r="O83" s="257">
        <f>D82*I83</f>
        <v>0</v>
      </c>
      <c r="P83" s="258">
        <f t="shared" si="5"/>
        <v>0</v>
      </c>
      <c r="Q83" s="259"/>
      <c r="R83" s="260" t="s">
        <v>198</v>
      </c>
      <c r="S83" s="176">
        <f t="shared" si="9"/>
        <v>0</v>
      </c>
      <c r="W83" s="251"/>
    </row>
    <row r="84" spans="2:23" ht="13.5" customHeight="1">
      <c r="B84" s="419"/>
      <c r="C84" s="362">
        <v>71</v>
      </c>
      <c r="D84" s="362">
        <v>2.5</v>
      </c>
      <c r="E84" s="230">
        <v>0.47</v>
      </c>
      <c r="F84" s="411">
        <f t="shared" si="10"/>
        <v>9.4E-2</v>
      </c>
      <c r="G84" s="412"/>
      <c r="H84" s="178"/>
      <c r="I84" s="178"/>
      <c r="J84" s="231">
        <f t="shared" si="1"/>
        <v>0</v>
      </c>
      <c r="K84" s="232">
        <f t="shared" si="11"/>
        <v>0</v>
      </c>
      <c r="L84" s="232">
        <f t="shared" si="12"/>
        <v>0</v>
      </c>
      <c r="M84" s="233">
        <f t="shared" si="4"/>
        <v>0</v>
      </c>
      <c r="N84" s="234">
        <f>D84*H84</f>
        <v>0</v>
      </c>
      <c r="O84" s="234">
        <f>D84*I84</f>
        <v>0</v>
      </c>
      <c r="P84" s="235">
        <f t="shared" si="5"/>
        <v>0</v>
      </c>
      <c r="Q84" s="184" t="s">
        <v>198</v>
      </c>
      <c r="R84" s="185"/>
      <c r="S84" s="176">
        <f t="shared" si="9"/>
        <v>0</v>
      </c>
      <c r="W84" s="251"/>
    </row>
    <row r="85" spans="2:23">
      <c r="B85" s="419"/>
      <c r="C85" s="387"/>
      <c r="D85" s="387"/>
      <c r="E85" s="226">
        <v>0.91200000000000003</v>
      </c>
      <c r="F85" s="413">
        <f t="shared" si="10"/>
        <v>0.18240000000000001</v>
      </c>
      <c r="G85" s="414"/>
      <c r="H85" s="178"/>
      <c r="I85" s="178"/>
      <c r="J85" s="227">
        <f t="shared" si="1"/>
        <v>0</v>
      </c>
      <c r="K85" s="228">
        <f t="shared" si="11"/>
        <v>0</v>
      </c>
      <c r="L85" s="228">
        <f t="shared" si="12"/>
        <v>0</v>
      </c>
      <c r="M85" s="207">
        <f t="shared" si="4"/>
        <v>0</v>
      </c>
      <c r="N85" s="229">
        <f>D84*H85</f>
        <v>0</v>
      </c>
      <c r="O85" s="229">
        <f>D84*I85</f>
        <v>0</v>
      </c>
      <c r="P85" s="208">
        <f t="shared" si="5"/>
        <v>0</v>
      </c>
      <c r="Q85" s="184"/>
      <c r="R85" s="185" t="s">
        <v>198</v>
      </c>
      <c r="S85" s="176">
        <f t="shared" si="9"/>
        <v>0</v>
      </c>
      <c r="W85" s="251"/>
    </row>
    <row r="86" spans="2:23">
      <c r="B86" s="419"/>
      <c r="C86" s="362">
        <v>80</v>
      </c>
      <c r="D86" s="362">
        <v>3</v>
      </c>
      <c r="E86" s="230">
        <v>0.52</v>
      </c>
      <c r="F86" s="411">
        <f t="shared" si="10"/>
        <v>0.104</v>
      </c>
      <c r="G86" s="412"/>
      <c r="H86" s="178"/>
      <c r="I86" s="178"/>
      <c r="J86" s="231">
        <f t="shared" si="1"/>
        <v>0</v>
      </c>
      <c r="K86" s="232">
        <f t="shared" si="11"/>
        <v>0</v>
      </c>
      <c r="L86" s="232">
        <f t="shared" si="12"/>
        <v>0</v>
      </c>
      <c r="M86" s="233">
        <f t="shared" si="4"/>
        <v>0</v>
      </c>
      <c r="N86" s="234">
        <f>D86*H86</f>
        <v>0</v>
      </c>
      <c r="O86" s="234">
        <f>D86*I86</f>
        <v>0</v>
      </c>
      <c r="P86" s="235">
        <f t="shared" si="5"/>
        <v>0</v>
      </c>
      <c r="Q86" s="184" t="s">
        <v>198</v>
      </c>
      <c r="R86" s="185"/>
      <c r="S86" s="176">
        <f t="shared" si="9"/>
        <v>0</v>
      </c>
      <c r="W86" s="251"/>
    </row>
    <row r="87" spans="2:23">
      <c r="B87" s="419"/>
      <c r="C87" s="387"/>
      <c r="D87" s="387"/>
      <c r="E87" s="236">
        <v>0.91200000000000003</v>
      </c>
      <c r="F87" s="413">
        <f t="shared" si="10"/>
        <v>0.18240000000000001</v>
      </c>
      <c r="G87" s="414"/>
      <c r="H87" s="178"/>
      <c r="I87" s="178"/>
      <c r="J87" s="206">
        <f t="shared" si="1"/>
        <v>0</v>
      </c>
      <c r="K87" s="228">
        <f t="shared" si="11"/>
        <v>0</v>
      </c>
      <c r="L87" s="228">
        <f t="shared" si="12"/>
        <v>0</v>
      </c>
      <c r="M87" s="207">
        <f t="shared" si="4"/>
        <v>0</v>
      </c>
      <c r="N87" s="229">
        <f>D86*H87</f>
        <v>0</v>
      </c>
      <c r="O87" s="229">
        <f>D86*I87</f>
        <v>0</v>
      </c>
      <c r="P87" s="208">
        <f t="shared" si="5"/>
        <v>0</v>
      </c>
      <c r="Q87" s="184"/>
      <c r="R87" s="185" t="s">
        <v>198</v>
      </c>
      <c r="S87" s="176">
        <f t="shared" si="9"/>
        <v>0</v>
      </c>
      <c r="W87" s="251"/>
    </row>
    <row r="88" spans="2:23">
      <c r="B88" s="419"/>
      <c r="C88" s="362">
        <v>90</v>
      </c>
      <c r="D88" s="362">
        <v>3.2</v>
      </c>
      <c r="E88" s="187">
        <v>0.52</v>
      </c>
      <c r="F88" s="403">
        <f t="shared" si="10"/>
        <v>0.104</v>
      </c>
      <c r="G88" s="404"/>
      <c r="H88" s="178"/>
      <c r="I88" s="178"/>
      <c r="J88" s="188">
        <f t="shared" si="1"/>
        <v>0</v>
      </c>
      <c r="K88" s="232">
        <f t="shared" si="11"/>
        <v>0</v>
      </c>
      <c r="L88" s="232">
        <f t="shared" si="12"/>
        <v>0</v>
      </c>
      <c r="M88" s="190">
        <f t="shared" si="4"/>
        <v>0</v>
      </c>
      <c r="N88" s="234">
        <f>D88*H88</f>
        <v>0</v>
      </c>
      <c r="O88" s="234">
        <f>D88*I88</f>
        <v>0</v>
      </c>
      <c r="P88" s="192">
        <f t="shared" si="5"/>
        <v>0</v>
      </c>
      <c r="Q88" s="184" t="s">
        <v>198</v>
      </c>
      <c r="R88" s="185"/>
      <c r="S88" s="176">
        <f t="shared" si="9"/>
        <v>0</v>
      </c>
      <c r="W88" s="251"/>
    </row>
    <row r="89" spans="2:23">
      <c r="B89" s="419"/>
      <c r="C89" s="387"/>
      <c r="D89" s="387"/>
      <c r="E89" s="236">
        <v>0.91200000000000003</v>
      </c>
      <c r="F89" s="413">
        <f t="shared" si="10"/>
        <v>0.18240000000000001</v>
      </c>
      <c r="G89" s="414"/>
      <c r="H89" s="261"/>
      <c r="I89" s="261"/>
      <c r="J89" s="206">
        <f t="shared" si="1"/>
        <v>0</v>
      </c>
      <c r="K89" s="228">
        <f t="shared" si="11"/>
        <v>0</v>
      </c>
      <c r="L89" s="228">
        <f t="shared" si="12"/>
        <v>0</v>
      </c>
      <c r="M89" s="207">
        <f t="shared" si="4"/>
        <v>0</v>
      </c>
      <c r="N89" s="229">
        <f>D88*H89</f>
        <v>0</v>
      </c>
      <c r="O89" s="229">
        <f>D88*I89</f>
        <v>0</v>
      </c>
      <c r="P89" s="208">
        <f t="shared" si="5"/>
        <v>0</v>
      </c>
      <c r="Q89" s="184"/>
      <c r="R89" s="185" t="s">
        <v>198</v>
      </c>
      <c r="S89" s="176">
        <f t="shared" si="9"/>
        <v>0</v>
      </c>
      <c r="W89" s="251"/>
    </row>
    <row r="90" spans="2:23" ht="13.5" customHeight="1">
      <c r="B90" s="419"/>
      <c r="C90" s="417">
        <v>112</v>
      </c>
      <c r="D90" s="417">
        <v>4</v>
      </c>
      <c r="E90" s="262">
        <v>0.73</v>
      </c>
      <c r="F90" s="411">
        <f t="shared" si="10"/>
        <v>0.14599999999999999</v>
      </c>
      <c r="G90" s="412"/>
      <c r="H90" s="198"/>
      <c r="I90" s="198"/>
      <c r="J90" s="263">
        <f t="shared" si="1"/>
        <v>0</v>
      </c>
      <c r="K90" s="264">
        <f t="shared" si="11"/>
        <v>0</v>
      </c>
      <c r="L90" s="264">
        <f t="shared" si="12"/>
        <v>0</v>
      </c>
      <c r="M90" s="265">
        <f t="shared" si="4"/>
        <v>0</v>
      </c>
      <c r="N90" s="266">
        <f>D90*H90</f>
        <v>0</v>
      </c>
      <c r="O90" s="266">
        <f>D90*I90</f>
        <v>0</v>
      </c>
      <c r="P90" s="267">
        <f t="shared" si="5"/>
        <v>0</v>
      </c>
      <c r="Q90" s="204" t="s">
        <v>198</v>
      </c>
      <c r="R90" s="205"/>
      <c r="S90" s="209"/>
      <c r="W90" s="251"/>
    </row>
    <row r="91" spans="2:23">
      <c r="B91" s="419"/>
      <c r="C91" s="387"/>
      <c r="D91" s="387"/>
      <c r="E91" s="226">
        <v>1.3</v>
      </c>
      <c r="F91" s="413">
        <f t="shared" si="10"/>
        <v>0.26</v>
      </c>
      <c r="G91" s="414"/>
      <c r="H91" s="178"/>
      <c r="I91" s="178"/>
      <c r="J91" s="227">
        <f t="shared" si="1"/>
        <v>0</v>
      </c>
      <c r="K91" s="228">
        <f t="shared" si="11"/>
        <v>0</v>
      </c>
      <c r="L91" s="228">
        <f t="shared" si="12"/>
        <v>0</v>
      </c>
      <c r="M91" s="207">
        <f t="shared" si="4"/>
        <v>0</v>
      </c>
      <c r="N91" s="229">
        <f>D90*H91</f>
        <v>0</v>
      </c>
      <c r="O91" s="229">
        <f>D90*I91</f>
        <v>0</v>
      </c>
      <c r="P91" s="208">
        <f t="shared" si="5"/>
        <v>0</v>
      </c>
      <c r="Q91" s="184"/>
      <c r="R91" s="185" t="s">
        <v>198</v>
      </c>
      <c r="S91" s="209"/>
      <c r="W91" s="251"/>
    </row>
    <row r="92" spans="2:23">
      <c r="B92" s="419"/>
      <c r="C92" s="362">
        <v>140</v>
      </c>
      <c r="D92" s="362">
        <v>5</v>
      </c>
      <c r="E92" s="230">
        <v>0.95</v>
      </c>
      <c r="F92" s="411">
        <f t="shared" si="10"/>
        <v>0.19</v>
      </c>
      <c r="G92" s="412"/>
      <c r="H92" s="178"/>
      <c r="I92" s="178"/>
      <c r="J92" s="231">
        <f t="shared" si="1"/>
        <v>0</v>
      </c>
      <c r="K92" s="232">
        <f t="shared" si="11"/>
        <v>0</v>
      </c>
      <c r="L92" s="232">
        <f t="shared" si="12"/>
        <v>0</v>
      </c>
      <c r="M92" s="233">
        <f t="shared" si="4"/>
        <v>0</v>
      </c>
      <c r="N92" s="234">
        <f>D92*H92</f>
        <v>0</v>
      </c>
      <c r="O92" s="234">
        <f>D92*I92</f>
        <v>0</v>
      </c>
      <c r="P92" s="235">
        <f t="shared" si="5"/>
        <v>0</v>
      </c>
      <c r="Q92" s="184" t="s">
        <v>198</v>
      </c>
      <c r="R92" s="185"/>
      <c r="S92" s="209"/>
      <c r="W92" s="251"/>
    </row>
    <row r="93" spans="2:23">
      <c r="B93" s="419"/>
      <c r="C93" s="387"/>
      <c r="D93" s="387"/>
      <c r="E93" s="236">
        <v>1.6</v>
      </c>
      <c r="F93" s="413">
        <f t="shared" si="10"/>
        <v>0.32</v>
      </c>
      <c r="G93" s="414"/>
      <c r="H93" s="178"/>
      <c r="I93" s="178"/>
      <c r="J93" s="206">
        <f t="shared" si="1"/>
        <v>0</v>
      </c>
      <c r="K93" s="228">
        <f t="shared" si="11"/>
        <v>0</v>
      </c>
      <c r="L93" s="228">
        <f t="shared" si="12"/>
        <v>0</v>
      </c>
      <c r="M93" s="207">
        <f t="shared" si="4"/>
        <v>0</v>
      </c>
      <c r="N93" s="229">
        <f>D92*H93</f>
        <v>0</v>
      </c>
      <c r="O93" s="229">
        <f>D92*I93</f>
        <v>0</v>
      </c>
      <c r="P93" s="208">
        <f t="shared" si="5"/>
        <v>0</v>
      </c>
      <c r="Q93" s="184"/>
      <c r="R93" s="185" t="s">
        <v>198</v>
      </c>
      <c r="S93" s="209"/>
      <c r="W93" s="251"/>
    </row>
    <row r="94" spans="2:23">
      <c r="B94" s="419"/>
      <c r="C94" s="362">
        <v>160</v>
      </c>
      <c r="D94" s="362">
        <v>6</v>
      </c>
      <c r="E94" s="187">
        <v>1.3</v>
      </c>
      <c r="F94" s="403">
        <f>(E94*200)/1000</f>
        <v>0.26</v>
      </c>
      <c r="G94" s="404"/>
      <c r="H94" s="178"/>
      <c r="I94" s="178"/>
      <c r="J94" s="188">
        <f t="shared" si="1"/>
        <v>0</v>
      </c>
      <c r="K94" s="232">
        <f t="shared" si="11"/>
        <v>0</v>
      </c>
      <c r="L94" s="232">
        <f t="shared" si="12"/>
        <v>0</v>
      </c>
      <c r="M94" s="190">
        <f t="shared" si="4"/>
        <v>0</v>
      </c>
      <c r="N94" s="234">
        <f>D94*H94</f>
        <v>0</v>
      </c>
      <c r="O94" s="234">
        <f>D94*I94</f>
        <v>0</v>
      </c>
      <c r="P94" s="192">
        <f t="shared" si="5"/>
        <v>0</v>
      </c>
      <c r="Q94" s="184" t="s">
        <v>198</v>
      </c>
      <c r="R94" s="185"/>
      <c r="S94" s="209"/>
      <c r="W94" s="251"/>
    </row>
    <row r="95" spans="2:23" ht="13.5" thickBot="1">
      <c r="B95" s="420"/>
      <c r="C95" s="363"/>
      <c r="D95" s="363"/>
      <c r="E95" s="237">
        <v>1.6</v>
      </c>
      <c r="F95" s="405">
        <f t="shared" si="10"/>
        <v>0.32</v>
      </c>
      <c r="G95" s="406"/>
      <c r="H95" s="213"/>
      <c r="I95" s="213"/>
      <c r="J95" s="238">
        <f t="shared" si="1"/>
        <v>0</v>
      </c>
      <c r="K95" s="239">
        <f t="shared" si="11"/>
        <v>0</v>
      </c>
      <c r="L95" s="239">
        <f t="shared" si="12"/>
        <v>0</v>
      </c>
      <c r="M95" s="240">
        <f t="shared" si="4"/>
        <v>0</v>
      </c>
      <c r="N95" s="241">
        <f>D94*H95</f>
        <v>0</v>
      </c>
      <c r="O95" s="241">
        <f>D94*I95</f>
        <v>0</v>
      </c>
      <c r="P95" s="242">
        <f t="shared" si="5"/>
        <v>0</v>
      </c>
      <c r="Q95" s="166"/>
      <c r="R95" s="167" t="s">
        <v>198</v>
      </c>
      <c r="S95" s="209"/>
      <c r="W95" s="251"/>
    </row>
    <row r="96" spans="2:23">
      <c r="B96" s="392" t="s">
        <v>250</v>
      </c>
      <c r="C96" s="159">
        <v>22</v>
      </c>
      <c r="D96" s="159">
        <v>0.8</v>
      </c>
      <c r="E96" s="243">
        <v>0.75</v>
      </c>
      <c r="F96" s="407">
        <f>(E96*200)/1000</f>
        <v>0.15</v>
      </c>
      <c r="G96" s="408"/>
      <c r="H96" s="170"/>
      <c r="I96" s="170"/>
      <c r="J96" s="244">
        <f t="shared" ref="J96:J137" si="13">H96+I96</f>
        <v>0</v>
      </c>
      <c r="K96" s="222">
        <f t="shared" si="11"/>
        <v>0</v>
      </c>
      <c r="L96" s="222">
        <f t="shared" si="12"/>
        <v>0</v>
      </c>
      <c r="M96" s="245">
        <f t="shared" ref="M96:M137" si="14">K96+L96</f>
        <v>0</v>
      </c>
      <c r="N96" s="224">
        <f t="shared" ref="N96:N132" si="15">D96*H96</f>
        <v>0</v>
      </c>
      <c r="O96" s="224">
        <f t="shared" ref="O96:O132" si="16">D96*I96</f>
        <v>0</v>
      </c>
      <c r="P96" s="246">
        <f t="shared" ref="P96:P132" si="17">N96+O96</f>
        <v>0</v>
      </c>
      <c r="Q96" s="160"/>
      <c r="R96" s="161"/>
      <c r="S96" s="176">
        <f t="shared" ref="S96:S102" si="18">IF(J96&gt;0,1,0)</f>
        <v>0</v>
      </c>
    </row>
    <row r="97" spans="2:19">
      <c r="B97" s="393"/>
      <c r="C97" s="186">
        <v>28</v>
      </c>
      <c r="D97" s="186">
        <v>1</v>
      </c>
      <c r="E97" s="247">
        <v>0.75</v>
      </c>
      <c r="F97" s="401">
        <f>(E97*200)/1000</f>
        <v>0.15</v>
      </c>
      <c r="G97" s="402"/>
      <c r="H97" s="178"/>
      <c r="I97" s="178"/>
      <c r="J97" s="248">
        <f t="shared" si="13"/>
        <v>0</v>
      </c>
      <c r="K97" s="232">
        <f t="shared" si="11"/>
        <v>0</v>
      </c>
      <c r="L97" s="232">
        <f t="shared" si="12"/>
        <v>0</v>
      </c>
      <c r="M97" s="249">
        <f t="shared" si="14"/>
        <v>0</v>
      </c>
      <c r="N97" s="234">
        <f t="shared" si="15"/>
        <v>0</v>
      </c>
      <c r="O97" s="234">
        <f t="shared" si="16"/>
        <v>0</v>
      </c>
      <c r="P97" s="250">
        <f t="shared" si="17"/>
        <v>0</v>
      </c>
      <c r="Q97" s="184"/>
      <c r="R97" s="185"/>
      <c r="S97" s="176">
        <f t="shared" si="18"/>
        <v>0</v>
      </c>
    </row>
    <row r="98" spans="2:19">
      <c r="B98" s="393"/>
      <c r="C98" s="186">
        <v>36</v>
      </c>
      <c r="D98" s="186">
        <v>1.3</v>
      </c>
      <c r="E98" s="247">
        <v>0.75</v>
      </c>
      <c r="F98" s="401">
        <f>(E98*200)/1000</f>
        <v>0.15</v>
      </c>
      <c r="G98" s="402"/>
      <c r="H98" s="178"/>
      <c r="I98" s="178"/>
      <c r="J98" s="248">
        <f t="shared" si="13"/>
        <v>0</v>
      </c>
      <c r="K98" s="232">
        <f t="shared" si="11"/>
        <v>0</v>
      </c>
      <c r="L98" s="232">
        <f t="shared" si="12"/>
        <v>0</v>
      </c>
      <c r="M98" s="249">
        <f t="shared" si="14"/>
        <v>0</v>
      </c>
      <c r="N98" s="234">
        <f t="shared" si="15"/>
        <v>0</v>
      </c>
      <c r="O98" s="234">
        <f t="shared" si="16"/>
        <v>0</v>
      </c>
      <c r="P98" s="250">
        <f t="shared" si="17"/>
        <v>0</v>
      </c>
      <c r="Q98" s="184"/>
      <c r="R98" s="185"/>
      <c r="S98" s="176">
        <f t="shared" si="18"/>
        <v>0</v>
      </c>
    </row>
    <row r="99" spans="2:19">
      <c r="B99" s="393"/>
      <c r="C99" s="268">
        <v>45</v>
      </c>
      <c r="D99" s="268">
        <v>1.6</v>
      </c>
      <c r="E99" s="247">
        <v>0.75</v>
      </c>
      <c r="F99" s="401">
        <f>(E99*200)/1000</f>
        <v>0.15</v>
      </c>
      <c r="G99" s="402"/>
      <c r="H99" s="178"/>
      <c r="I99" s="178"/>
      <c r="J99" s="248">
        <f t="shared" si="13"/>
        <v>0</v>
      </c>
      <c r="K99" s="232">
        <f t="shared" si="11"/>
        <v>0</v>
      </c>
      <c r="L99" s="232">
        <f t="shared" si="12"/>
        <v>0</v>
      </c>
      <c r="M99" s="249">
        <f t="shared" si="14"/>
        <v>0</v>
      </c>
      <c r="N99" s="234">
        <f t="shared" si="15"/>
        <v>0</v>
      </c>
      <c r="O99" s="234">
        <f t="shared" si="16"/>
        <v>0</v>
      </c>
      <c r="P99" s="250">
        <f t="shared" si="17"/>
        <v>0</v>
      </c>
      <c r="Q99" s="184"/>
      <c r="R99" s="185"/>
      <c r="S99" s="176">
        <f t="shared" si="18"/>
        <v>0</v>
      </c>
    </row>
    <row r="100" spans="2:19">
      <c r="B100" s="393"/>
      <c r="C100" s="196">
        <v>56</v>
      </c>
      <c r="D100" s="196">
        <v>2</v>
      </c>
      <c r="E100" s="269">
        <v>0.76</v>
      </c>
      <c r="F100" s="401">
        <f t="shared" ref="F100:F114" si="19">(E100*200)/1000</f>
        <v>0.152</v>
      </c>
      <c r="G100" s="402"/>
      <c r="H100" s="198"/>
      <c r="I100" s="198"/>
      <c r="J100" s="270">
        <f t="shared" si="13"/>
        <v>0</v>
      </c>
      <c r="K100" s="264">
        <f t="shared" si="11"/>
        <v>0</v>
      </c>
      <c r="L100" s="264">
        <f t="shared" si="12"/>
        <v>0</v>
      </c>
      <c r="M100" s="271">
        <f t="shared" si="14"/>
        <v>0</v>
      </c>
      <c r="N100" s="266">
        <f t="shared" si="15"/>
        <v>0</v>
      </c>
      <c r="O100" s="266">
        <f t="shared" si="16"/>
        <v>0</v>
      </c>
      <c r="P100" s="272">
        <f t="shared" si="17"/>
        <v>0</v>
      </c>
      <c r="Q100" s="204"/>
      <c r="R100" s="205"/>
      <c r="S100" s="176">
        <f t="shared" si="18"/>
        <v>0</v>
      </c>
    </row>
    <row r="101" spans="2:19">
      <c r="B101" s="393"/>
      <c r="C101" s="186">
        <v>71</v>
      </c>
      <c r="D101" s="186">
        <v>2.5</v>
      </c>
      <c r="E101" s="247">
        <v>1.3</v>
      </c>
      <c r="F101" s="401">
        <f t="shared" si="19"/>
        <v>0.26</v>
      </c>
      <c r="G101" s="402"/>
      <c r="H101" s="178"/>
      <c r="I101" s="178"/>
      <c r="J101" s="248">
        <f t="shared" si="13"/>
        <v>0</v>
      </c>
      <c r="K101" s="232">
        <f t="shared" si="11"/>
        <v>0</v>
      </c>
      <c r="L101" s="232">
        <f t="shared" si="12"/>
        <v>0</v>
      </c>
      <c r="M101" s="249">
        <f t="shared" si="14"/>
        <v>0</v>
      </c>
      <c r="N101" s="234">
        <f t="shared" si="15"/>
        <v>0</v>
      </c>
      <c r="O101" s="234">
        <f t="shared" si="16"/>
        <v>0</v>
      </c>
      <c r="P101" s="250">
        <f t="shared" si="17"/>
        <v>0</v>
      </c>
      <c r="Q101" s="184"/>
      <c r="R101" s="185"/>
      <c r="S101" s="176">
        <f t="shared" si="18"/>
        <v>0</v>
      </c>
    </row>
    <row r="102" spans="2:19">
      <c r="B102" s="393"/>
      <c r="C102" s="186">
        <v>90</v>
      </c>
      <c r="D102" s="186">
        <v>3.2</v>
      </c>
      <c r="E102" s="247">
        <v>1.4</v>
      </c>
      <c r="F102" s="401">
        <f t="shared" si="19"/>
        <v>0.28000000000000003</v>
      </c>
      <c r="G102" s="402"/>
      <c r="H102" s="178"/>
      <c r="I102" s="178"/>
      <c r="J102" s="248">
        <f t="shared" si="13"/>
        <v>0</v>
      </c>
      <c r="K102" s="232">
        <f t="shared" si="11"/>
        <v>0</v>
      </c>
      <c r="L102" s="232">
        <f t="shared" si="12"/>
        <v>0</v>
      </c>
      <c r="M102" s="249">
        <f t="shared" si="14"/>
        <v>0</v>
      </c>
      <c r="N102" s="234">
        <f t="shared" si="15"/>
        <v>0</v>
      </c>
      <c r="O102" s="234">
        <f t="shared" si="16"/>
        <v>0</v>
      </c>
      <c r="P102" s="250">
        <f t="shared" si="17"/>
        <v>0</v>
      </c>
      <c r="Q102" s="184"/>
      <c r="R102" s="185"/>
      <c r="S102" s="176">
        <f t="shared" si="18"/>
        <v>0</v>
      </c>
    </row>
    <row r="103" spans="2:19">
      <c r="B103" s="393"/>
      <c r="C103" s="186">
        <v>112</v>
      </c>
      <c r="D103" s="186">
        <v>4</v>
      </c>
      <c r="E103" s="247">
        <v>1.7</v>
      </c>
      <c r="F103" s="401">
        <f t="shared" si="19"/>
        <v>0.34</v>
      </c>
      <c r="G103" s="402"/>
      <c r="H103" s="178"/>
      <c r="I103" s="178"/>
      <c r="J103" s="248">
        <f t="shared" si="13"/>
        <v>0</v>
      </c>
      <c r="K103" s="232">
        <f t="shared" si="11"/>
        <v>0</v>
      </c>
      <c r="L103" s="232">
        <f t="shared" si="12"/>
        <v>0</v>
      </c>
      <c r="M103" s="249">
        <f t="shared" si="14"/>
        <v>0</v>
      </c>
      <c r="N103" s="234">
        <f t="shared" si="15"/>
        <v>0</v>
      </c>
      <c r="O103" s="234">
        <f t="shared" si="16"/>
        <v>0</v>
      </c>
      <c r="P103" s="250">
        <f t="shared" si="17"/>
        <v>0</v>
      </c>
      <c r="Q103" s="184"/>
      <c r="R103" s="185"/>
      <c r="S103" s="209"/>
    </row>
    <row r="104" spans="2:19">
      <c r="B104" s="393"/>
      <c r="C104" s="186">
        <v>140</v>
      </c>
      <c r="D104" s="186">
        <v>5</v>
      </c>
      <c r="E104" s="247">
        <v>2.1</v>
      </c>
      <c r="F104" s="401">
        <f t="shared" si="19"/>
        <v>0.42</v>
      </c>
      <c r="G104" s="402"/>
      <c r="H104" s="178"/>
      <c r="I104" s="178"/>
      <c r="J104" s="248">
        <f t="shared" si="13"/>
        <v>0</v>
      </c>
      <c r="K104" s="232">
        <f t="shared" si="11"/>
        <v>0</v>
      </c>
      <c r="L104" s="232">
        <f t="shared" si="12"/>
        <v>0</v>
      </c>
      <c r="M104" s="249">
        <f t="shared" si="14"/>
        <v>0</v>
      </c>
      <c r="N104" s="234">
        <f t="shared" si="15"/>
        <v>0</v>
      </c>
      <c r="O104" s="234">
        <f t="shared" si="16"/>
        <v>0</v>
      </c>
      <c r="P104" s="250">
        <f t="shared" si="17"/>
        <v>0</v>
      </c>
      <c r="Q104" s="184"/>
      <c r="R104" s="185"/>
      <c r="S104" s="209"/>
    </row>
    <row r="105" spans="2:19" ht="13.5" thickBot="1">
      <c r="B105" s="394"/>
      <c r="C105" s="163">
        <v>160</v>
      </c>
      <c r="D105" s="163">
        <v>6</v>
      </c>
      <c r="E105" s="273">
        <v>2.2000000000000002</v>
      </c>
      <c r="F105" s="409">
        <f t="shared" si="19"/>
        <v>0.44000000000000006</v>
      </c>
      <c r="G105" s="410"/>
      <c r="H105" s="213"/>
      <c r="I105" s="213"/>
      <c r="J105" s="274">
        <f t="shared" si="13"/>
        <v>0</v>
      </c>
      <c r="K105" s="275">
        <f t="shared" si="11"/>
        <v>0</v>
      </c>
      <c r="L105" s="275">
        <f t="shared" si="12"/>
        <v>0</v>
      </c>
      <c r="M105" s="276">
        <f t="shared" si="14"/>
        <v>0</v>
      </c>
      <c r="N105" s="277">
        <f t="shared" si="15"/>
        <v>0</v>
      </c>
      <c r="O105" s="277">
        <f t="shared" si="16"/>
        <v>0</v>
      </c>
      <c r="P105" s="278">
        <f t="shared" si="17"/>
        <v>0</v>
      </c>
      <c r="Q105" s="166"/>
      <c r="R105" s="167"/>
      <c r="S105" s="209"/>
    </row>
    <row r="106" spans="2:19" ht="13.5" customHeight="1">
      <c r="B106" s="397" t="s">
        <v>251</v>
      </c>
      <c r="C106" s="279">
        <v>28</v>
      </c>
      <c r="D106" s="196">
        <v>1</v>
      </c>
      <c r="E106" s="269">
        <v>1.5</v>
      </c>
      <c r="F106" s="399">
        <f t="shared" si="19"/>
        <v>0.3</v>
      </c>
      <c r="G106" s="400"/>
      <c r="H106" s="198"/>
      <c r="I106" s="198"/>
      <c r="J106" s="270">
        <f t="shared" si="13"/>
        <v>0</v>
      </c>
      <c r="K106" s="264">
        <f t="shared" si="11"/>
        <v>0</v>
      </c>
      <c r="L106" s="264">
        <f t="shared" si="12"/>
        <v>0</v>
      </c>
      <c r="M106" s="271">
        <f t="shared" si="14"/>
        <v>0</v>
      </c>
      <c r="N106" s="266">
        <f t="shared" si="15"/>
        <v>0</v>
      </c>
      <c r="O106" s="266">
        <f t="shared" si="16"/>
        <v>0</v>
      </c>
      <c r="P106" s="272">
        <f t="shared" si="17"/>
        <v>0</v>
      </c>
      <c r="Q106" s="204"/>
      <c r="R106" s="205"/>
      <c r="S106" s="176">
        <f t="shared" ref="S106:S111" si="20">IF(J106&gt;0,1,0)</f>
        <v>0</v>
      </c>
    </row>
    <row r="107" spans="2:19">
      <c r="B107" s="393"/>
      <c r="C107" s="280">
        <v>36</v>
      </c>
      <c r="D107" s="186">
        <v>1.3</v>
      </c>
      <c r="E107" s="247">
        <v>1.5</v>
      </c>
      <c r="F107" s="401">
        <f t="shared" si="19"/>
        <v>0.3</v>
      </c>
      <c r="G107" s="402"/>
      <c r="H107" s="178"/>
      <c r="I107" s="178"/>
      <c r="J107" s="248">
        <f t="shared" si="13"/>
        <v>0</v>
      </c>
      <c r="K107" s="232">
        <f t="shared" si="11"/>
        <v>0</v>
      </c>
      <c r="L107" s="232">
        <f t="shared" si="12"/>
        <v>0</v>
      </c>
      <c r="M107" s="249">
        <f t="shared" si="14"/>
        <v>0</v>
      </c>
      <c r="N107" s="234">
        <f t="shared" si="15"/>
        <v>0</v>
      </c>
      <c r="O107" s="234">
        <f t="shared" si="16"/>
        <v>0</v>
      </c>
      <c r="P107" s="250">
        <f t="shared" si="17"/>
        <v>0</v>
      </c>
      <c r="Q107" s="184"/>
      <c r="R107" s="185"/>
      <c r="S107" s="176">
        <f t="shared" si="20"/>
        <v>0</v>
      </c>
    </row>
    <row r="108" spans="2:19">
      <c r="B108" s="393"/>
      <c r="C108" s="268">
        <v>45</v>
      </c>
      <c r="D108" s="268">
        <v>1.6</v>
      </c>
      <c r="E108" s="247">
        <v>1.5</v>
      </c>
      <c r="F108" s="401">
        <f t="shared" si="19"/>
        <v>0.3</v>
      </c>
      <c r="G108" s="402"/>
      <c r="H108" s="178"/>
      <c r="I108" s="178"/>
      <c r="J108" s="248">
        <f t="shared" si="13"/>
        <v>0</v>
      </c>
      <c r="K108" s="232">
        <f t="shared" si="11"/>
        <v>0</v>
      </c>
      <c r="L108" s="232">
        <f t="shared" si="12"/>
        <v>0</v>
      </c>
      <c r="M108" s="249">
        <f t="shared" si="14"/>
        <v>0</v>
      </c>
      <c r="N108" s="234">
        <f t="shared" si="15"/>
        <v>0</v>
      </c>
      <c r="O108" s="234">
        <f t="shared" si="16"/>
        <v>0</v>
      </c>
      <c r="P108" s="250">
        <f t="shared" si="17"/>
        <v>0</v>
      </c>
      <c r="Q108" s="184"/>
      <c r="R108" s="185"/>
      <c r="S108" s="176">
        <f t="shared" si="20"/>
        <v>0</v>
      </c>
    </row>
    <row r="109" spans="2:19" ht="13.5" customHeight="1">
      <c r="B109" s="393"/>
      <c r="C109" s="279">
        <v>56</v>
      </c>
      <c r="D109" s="196">
        <v>2</v>
      </c>
      <c r="E109" s="247">
        <v>1.5</v>
      </c>
      <c r="F109" s="399">
        <f t="shared" si="19"/>
        <v>0.3</v>
      </c>
      <c r="G109" s="400"/>
      <c r="H109" s="198"/>
      <c r="I109" s="198"/>
      <c r="J109" s="270">
        <f>H109+I109</f>
        <v>0</v>
      </c>
      <c r="K109" s="264">
        <f t="shared" si="11"/>
        <v>0</v>
      </c>
      <c r="L109" s="264">
        <f t="shared" si="12"/>
        <v>0</v>
      </c>
      <c r="M109" s="271">
        <f>K109+L109</f>
        <v>0</v>
      </c>
      <c r="N109" s="266">
        <f t="shared" si="15"/>
        <v>0</v>
      </c>
      <c r="O109" s="266">
        <f t="shared" si="16"/>
        <v>0</v>
      </c>
      <c r="P109" s="272">
        <f>N109+O109</f>
        <v>0</v>
      </c>
      <c r="Q109" s="204"/>
      <c r="R109" s="205"/>
      <c r="S109" s="176">
        <f>IF(J109&gt;0,1,0)</f>
        <v>0</v>
      </c>
    </row>
    <row r="110" spans="2:19">
      <c r="B110" s="393"/>
      <c r="C110" s="280">
        <v>71</v>
      </c>
      <c r="D110" s="186">
        <v>2.5</v>
      </c>
      <c r="E110" s="247">
        <v>2.2000000000000002</v>
      </c>
      <c r="F110" s="399">
        <f t="shared" si="19"/>
        <v>0.44000000000000006</v>
      </c>
      <c r="G110" s="400"/>
      <c r="H110" s="178"/>
      <c r="I110" s="178"/>
      <c r="J110" s="248">
        <f>H110+I110</f>
        <v>0</v>
      </c>
      <c r="K110" s="232">
        <f t="shared" si="11"/>
        <v>0</v>
      </c>
      <c r="L110" s="232">
        <f t="shared" si="12"/>
        <v>0</v>
      </c>
      <c r="M110" s="249">
        <f>K110+L110</f>
        <v>0</v>
      </c>
      <c r="N110" s="234">
        <f t="shared" si="15"/>
        <v>0</v>
      </c>
      <c r="O110" s="234">
        <f t="shared" si="16"/>
        <v>0</v>
      </c>
      <c r="P110" s="250">
        <f>N110+O110</f>
        <v>0</v>
      </c>
      <c r="Q110" s="184"/>
      <c r="R110" s="185"/>
      <c r="S110" s="176">
        <f>IF(J110&gt;0,1,0)</f>
        <v>0</v>
      </c>
    </row>
    <row r="111" spans="2:19">
      <c r="B111" s="393"/>
      <c r="C111" s="280">
        <v>90</v>
      </c>
      <c r="D111" s="186">
        <v>3.2</v>
      </c>
      <c r="E111" s="247">
        <v>2.2999999999999998</v>
      </c>
      <c r="F111" s="399">
        <f t="shared" si="19"/>
        <v>0.45999999999999996</v>
      </c>
      <c r="G111" s="400"/>
      <c r="H111" s="178"/>
      <c r="I111" s="178"/>
      <c r="J111" s="248">
        <f t="shared" si="13"/>
        <v>0</v>
      </c>
      <c r="K111" s="232">
        <f t="shared" si="11"/>
        <v>0</v>
      </c>
      <c r="L111" s="232">
        <f t="shared" si="12"/>
        <v>0</v>
      </c>
      <c r="M111" s="249">
        <f t="shared" si="14"/>
        <v>0</v>
      </c>
      <c r="N111" s="234">
        <f t="shared" si="15"/>
        <v>0</v>
      </c>
      <c r="O111" s="234">
        <f t="shared" si="16"/>
        <v>0</v>
      </c>
      <c r="P111" s="250">
        <f t="shared" si="17"/>
        <v>0</v>
      </c>
      <c r="Q111" s="184"/>
      <c r="R111" s="185"/>
      <c r="S111" s="176">
        <f t="shared" si="20"/>
        <v>0</v>
      </c>
    </row>
    <row r="112" spans="2:19">
      <c r="B112" s="393"/>
      <c r="C112" s="280">
        <v>112</v>
      </c>
      <c r="D112" s="186">
        <v>4</v>
      </c>
      <c r="E112" s="247">
        <v>2.9</v>
      </c>
      <c r="F112" s="399">
        <f t="shared" si="19"/>
        <v>0.57999999999999996</v>
      </c>
      <c r="G112" s="400"/>
      <c r="H112" s="178"/>
      <c r="I112" s="178"/>
      <c r="J112" s="248">
        <f t="shared" si="13"/>
        <v>0</v>
      </c>
      <c r="K112" s="232">
        <f t="shared" si="11"/>
        <v>0</v>
      </c>
      <c r="L112" s="232">
        <f t="shared" si="12"/>
        <v>0</v>
      </c>
      <c r="M112" s="249">
        <f t="shared" si="14"/>
        <v>0</v>
      </c>
      <c r="N112" s="234">
        <f t="shared" si="15"/>
        <v>0</v>
      </c>
      <c r="O112" s="234">
        <f t="shared" si="16"/>
        <v>0</v>
      </c>
      <c r="P112" s="250">
        <f t="shared" si="17"/>
        <v>0</v>
      </c>
      <c r="Q112" s="184"/>
      <c r="R112" s="185"/>
      <c r="S112" s="209"/>
    </row>
    <row r="113" spans="2:19">
      <c r="B113" s="393"/>
      <c r="C113" s="280">
        <v>140</v>
      </c>
      <c r="D113" s="186">
        <v>5</v>
      </c>
      <c r="E113" s="247">
        <v>3</v>
      </c>
      <c r="F113" s="399">
        <f t="shared" si="19"/>
        <v>0.6</v>
      </c>
      <c r="G113" s="400"/>
      <c r="H113" s="178"/>
      <c r="I113" s="178"/>
      <c r="J113" s="248">
        <f t="shared" si="13"/>
        <v>0</v>
      </c>
      <c r="K113" s="232">
        <f t="shared" si="11"/>
        <v>0</v>
      </c>
      <c r="L113" s="232">
        <f t="shared" si="12"/>
        <v>0</v>
      </c>
      <c r="M113" s="249">
        <f t="shared" si="14"/>
        <v>0</v>
      </c>
      <c r="N113" s="234">
        <f t="shared" si="15"/>
        <v>0</v>
      </c>
      <c r="O113" s="234">
        <f t="shared" si="16"/>
        <v>0</v>
      </c>
      <c r="P113" s="250">
        <f t="shared" si="17"/>
        <v>0</v>
      </c>
      <c r="Q113" s="184"/>
      <c r="R113" s="185"/>
      <c r="S113" s="209"/>
    </row>
    <row r="114" spans="2:19" ht="13.5" thickBot="1">
      <c r="B114" s="398"/>
      <c r="C114" s="280">
        <v>160</v>
      </c>
      <c r="D114" s="186">
        <v>6</v>
      </c>
      <c r="E114" s="247">
        <v>3.1</v>
      </c>
      <c r="F114" s="399">
        <f t="shared" si="19"/>
        <v>0.62</v>
      </c>
      <c r="G114" s="400"/>
      <c r="H114" s="178"/>
      <c r="I114" s="178"/>
      <c r="J114" s="248">
        <f t="shared" si="13"/>
        <v>0</v>
      </c>
      <c r="K114" s="232">
        <f t="shared" si="11"/>
        <v>0</v>
      </c>
      <c r="L114" s="232">
        <f t="shared" si="12"/>
        <v>0</v>
      </c>
      <c r="M114" s="249">
        <f t="shared" si="14"/>
        <v>0</v>
      </c>
      <c r="N114" s="234">
        <f t="shared" si="15"/>
        <v>0</v>
      </c>
      <c r="O114" s="234">
        <f t="shared" si="16"/>
        <v>0</v>
      </c>
      <c r="P114" s="250">
        <f t="shared" si="17"/>
        <v>0</v>
      </c>
      <c r="Q114" s="184"/>
      <c r="R114" s="185"/>
      <c r="S114" s="209"/>
    </row>
    <row r="115" spans="2:19">
      <c r="B115" s="392" t="s">
        <v>252</v>
      </c>
      <c r="C115" s="281">
        <v>28</v>
      </c>
      <c r="D115" s="159">
        <v>1</v>
      </c>
      <c r="E115" s="282">
        <v>0.2</v>
      </c>
      <c r="F115" s="388">
        <f>E115*200/1000</f>
        <v>0.04</v>
      </c>
      <c r="G115" s="389"/>
      <c r="H115" s="170"/>
      <c r="I115" s="170"/>
      <c r="J115" s="244">
        <f t="shared" si="13"/>
        <v>0</v>
      </c>
      <c r="K115" s="222">
        <f t="shared" si="11"/>
        <v>0</v>
      </c>
      <c r="L115" s="222">
        <f t="shared" si="12"/>
        <v>0</v>
      </c>
      <c r="M115" s="245">
        <f t="shared" si="14"/>
        <v>0</v>
      </c>
      <c r="N115" s="224">
        <f t="shared" si="15"/>
        <v>0</v>
      </c>
      <c r="O115" s="224">
        <f t="shared" si="16"/>
        <v>0</v>
      </c>
      <c r="P115" s="246">
        <f>N115+O115</f>
        <v>0</v>
      </c>
      <c r="Q115" s="160" t="s">
        <v>198</v>
      </c>
      <c r="R115" s="161"/>
      <c r="S115" s="176">
        <f t="shared" ref="S115:S133" si="21">IF(J115&gt;0,1,0)</f>
        <v>0</v>
      </c>
    </row>
    <row r="116" spans="2:19">
      <c r="B116" s="393"/>
      <c r="C116" s="280">
        <v>36</v>
      </c>
      <c r="D116" s="186">
        <v>1.3</v>
      </c>
      <c r="E116" s="283">
        <v>0.22</v>
      </c>
      <c r="F116" s="364">
        <f>E116*200/1000</f>
        <v>4.3999999999999997E-2</v>
      </c>
      <c r="G116" s="365"/>
      <c r="H116" s="178"/>
      <c r="I116" s="178"/>
      <c r="J116" s="248">
        <f t="shared" si="13"/>
        <v>0</v>
      </c>
      <c r="K116" s="232">
        <f t="shared" si="11"/>
        <v>0</v>
      </c>
      <c r="L116" s="232">
        <f t="shared" si="12"/>
        <v>0</v>
      </c>
      <c r="M116" s="249">
        <f t="shared" si="14"/>
        <v>0</v>
      </c>
      <c r="N116" s="234">
        <f t="shared" si="15"/>
        <v>0</v>
      </c>
      <c r="O116" s="234">
        <f t="shared" si="16"/>
        <v>0</v>
      </c>
      <c r="P116" s="250">
        <f>N116+O116</f>
        <v>0</v>
      </c>
      <c r="Q116" s="184" t="s">
        <v>198</v>
      </c>
      <c r="R116" s="185"/>
      <c r="S116" s="176">
        <f t="shared" si="21"/>
        <v>0</v>
      </c>
    </row>
    <row r="117" spans="2:19">
      <c r="B117" s="393"/>
      <c r="C117" s="280">
        <v>45</v>
      </c>
      <c r="D117" s="186">
        <v>1.6</v>
      </c>
      <c r="E117" s="283">
        <v>0.25</v>
      </c>
      <c r="F117" s="364">
        <f>E117*200/1000</f>
        <v>0.05</v>
      </c>
      <c r="G117" s="365"/>
      <c r="H117" s="178"/>
      <c r="I117" s="178"/>
      <c r="J117" s="248">
        <f t="shared" si="13"/>
        <v>0</v>
      </c>
      <c r="K117" s="232">
        <f t="shared" si="11"/>
        <v>0</v>
      </c>
      <c r="L117" s="232">
        <f t="shared" si="12"/>
        <v>0</v>
      </c>
      <c r="M117" s="249">
        <f t="shared" si="14"/>
        <v>0</v>
      </c>
      <c r="N117" s="234">
        <f t="shared" si="15"/>
        <v>0</v>
      </c>
      <c r="O117" s="234">
        <f t="shared" si="16"/>
        <v>0</v>
      </c>
      <c r="P117" s="250">
        <f>N117+O117</f>
        <v>0</v>
      </c>
      <c r="Q117" s="184" t="s">
        <v>198</v>
      </c>
      <c r="R117" s="185"/>
      <c r="S117" s="176">
        <f t="shared" si="21"/>
        <v>0</v>
      </c>
    </row>
    <row r="118" spans="2:19" ht="13.5" customHeight="1">
      <c r="B118" s="393"/>
      <c r="C118" s="280">
        <v>56</v>
      </c>
      <c r="D118" s="186">
        <v>2</v>
      </c>
      <c r="E118" s="283">
        <v>0.35</v>
      </c>
      <c r="F118" s="364">
        <f>E118*200/1000</f>
        <v>7.0000000000000007E-2</v>
      </c>
      <c r="G118" s="365"/>
      <c r="H118" s="178"/>
      <c r="I118" s="178"/>
      <c r="J118" s="248">
        <f t="shared" si="13"/>
        <v>0</v>
      </c>
      <c r="K118" s="232">
        <f t="shared" si="11"/>
        <v>0</v>
      </c>
      <c r="L118" s="232">
        <f t="shared" si="12"/>
        <v>0</v>
      </c>
      <c r="M118" s="249">
        <f t="shared" si="14"/>
        <v>0</v>
      </c>
      <c r="N118" s="234">
        <f t="shared" si="15"/>
        <v>0</v>
      </c>
      <c r="O118" s="234">
        <f t="shared" si="16"/>
        <v>0</v>
      </c>
      <c r="P118" s="250">
        <f>N118+O118</f>
        <v>0</v>
      </c>
      <c r="Q118" s="184" t="s">
        <v>198</v>
      </c>
      <c r="R118" s="185"/>
      <c r="S118" s="176">
        <f t="shared" si="21"/>
        <v>0</v>
      </c>
    </row>
    <row r="119" spans="2:19" ht="13.5" customHeight="1" thickBot="1">
      <c r="B119" s="394"/>
      <c r="C119" s="284">
        <v>71</v>
      </c>
      <c r="D119" s="163">
        <v>2.5</v>
      </c>
      <c r="E119" s="285">
        <v>0.5</v>
      </c>
      <c r="F119" s="395">
        <f>E119*200/1000</f>
        <v>0.1</v>
      </c>
      <c r="G119" s="396"/>
      <c r="H119" s="213"/>
      <c r="I119" s="213"/>
      <c r="J119" s="274">
        <f t="shared" si="13"/>
        <v>0</v>
      </c>
      <c r="K119" s="275">
        <f t="shared" si="11"/>
        <v>0</v>
      </c>
      <c r="L119" s="275">
        <f t="shared" si="12"/>
        <v>0</v>
      </c>
      <c r="M119" s="276">
        <f t="shared" si="14"/>
        <v>0</v>
      </c>
      <c r="N119" s="277">
        <f t="shared" si="15"/>
        <v>0</v>
      </c>
      <c r="O119" s="277">
        <f t="shared" si="16"/>
        <v>0</v>
      </c>
      <c r="P119" s="278">
        <f>N119+O119</f>
        <v>0</v>
      </c>
      <c r="Q119" s="166" t="s">
        <v>198</v>
      </c>
      <c r="R119" s="167"/>
      <c r="S119" s="176">
        <f t="shared" si="21"/>
        <v>0</v>
      </c>
    </row>
    <row r="120" spans="2:19">
      <c r="B120" s="392" t="s">
        <v>253</v>
      </c>
      <c r="C120" s="159">
        <v>28</v>
      </c>
      <c r="D120" s="159">
        <v>1</v>
      </c>
      <c r="E120" s="286">
        <v>0.35</v>
      </c>
      <c r="F120" s="388">
        <f t="shared" ref="F120:F131" si="22">(E120*200)/1000</f>
        <v>7.0000000000000007E-2</v>
      </c>
      <c r="G120" s="389"/>
      <c r="H120" s="170"/>
      <c r="I120" s="170"/>
      <c r="J120" s="244">
        <f t="shared" si="13"/>
        <v>0</v>
      </c>
      <c r="K120" s="222">
        <f t="shared" si="11"/>
        <v>0</v>
      </c>
      <c r="L120" s="222">
        <f t="shared" si="12"/>
        <v>0</v>
      </c>
      <c r="M120" s="245">
        <f t="shared" si="14"/>
        <v>0</v>
      </c>
      <c r="N120" s="224">
        <f t="shared" si="15"/>
        <v>0</v>
      </c>
      <c r="O120" s="224">
        <f t="shared" si="16"/>
        <v>0</v>
      </c>
      <c r="P120" s="246">
        <f t="shared" ref="P120:P131" si="23">N120+O120</f>
        <v>0</v>
      </c>
      <c r="Q120" s="160" t="s">
        <v>198</v>
      </c>
      <c r="R120" s="161"/>
      <c r="S120" s="176">
        <f t="shared" si="21"/>
        <v>0</v>
      </c>
    </row>
    <row r="121" spans="2:19">
      <c r="B121" s="393"/>
      <c r="C121" s="186">
        <v>36</v>
      </c>
      <c r="D121" s="186">
        <v>1.3</v>
      </c>
      <c r="E121" s="287">
        <v>0.44</v>
      </c>
      <c r="F121" s="364">
        <f t="shared" si="22"/>
        <v>8.7999999999999995E-2</v>
      </c>
      <c r="G121" s="365"/>
      <c r="H121" s="178"/>
      <c r="I121" s="178"/>
      <c r="J121" s="248">
        <f t="shared" si="13"/>
        <v>0</v>
      </c>
      <c r="K121" s="232">
        <f t="shared" si="11"/>
        <v>0</v>
      </c>
      <c r="L121" s="232">
        <f t="shared" si="12"/>
        <v>0</v>
      </c>
      <c r="M121" s="249">
        <f t="shared" si="14"/>
        <v>0</v>
      </c>
      <c r="N121" s="234">
        <f t="shared" si="15"/>
        <v>0</v>
      </c>
      <c r="O121" s="234">
        <f t="shared" si="16"/>
        <v>0</v>
      </c>
      <c r="P121" s="250">
        <f t="shared" si="23"/>
        <v>0</v>
      </c>
      <c r="Q121" s="184" t="s">
        <v>198</v>
      </c>
      <c r="R121" s="185"/>
      <c r="S121" s="176">
        <f t="shared" si="21"/>
        <v>0</v>
      </c>
    </row>
    <row r="122" spans="2:19">
      <c r="B122" s="393"/>
      <c r="C122" s="186">
        <v>45</v>
      </c>
      <c r="D122" s="186">
        <v>1.6</v>
      </c>
      <c r="E122" s="287">
        <v>0.52</v>
      </c>
      <c r="F122" s="364">
        <f t="shared" si="22"/>
        <v>0.104</v>
      </c>
      <c r="G122" s="365"/>
      <c r="H122" s="178"/>
      <c r="I122" s="178"/>
      <c r="J122" s="248">
        <f t="shared" si="13"/>
        <v>0</v>
      </c>
      <c r="K122" s="232">
        <f t="shared" si="11"/>
        <v>0</v>
      </c>
      <c r="L122" s="232">
        <f t="shared" si="12"/>
        <v>0</v>
      </c>
      <c r="M122" s="249">
        <f t="shared" si="14"/>
        <v>0</v>
      </c>
      <c r="N122" s="234">
        <f t="shared" si="15"/>
        <v>0</v>
      </c>
      <c r="O122" s="234">
        <f t="shared" si="16"/>
        <v>0</v>
      </c>
      <c r="P122" s="250">
        <f t="shared" si="23"/>
        <v>0</v>
      </c>
      <c r="Q122" s="184" t="s">
        <v>198</v>
      </c>
      <c r="R122" s="185"/>
      <c r="S122" s="176">
        <f t="shared" si="21"/>
        <v>0</v>
      </c>
    </row>
    <row r="123" spans="2:19">
      <c r="B123" s="393"/>
      <c r="C123" s="186">
        <v>56</v>
      </c>
      <c r="D123" s="186">
        <v>2</v>
      </c>
      <c r="E123" s="287">
        <v>0.56999999999999995</v>
      </c>
      <c r="F123" s="364">
        <f t="shared" si="22"/>
        <v>0.11399999999999999</v>
      </c>
      <c r="G123" s="365"/>
      <c r="H123" s="178"/>
      <c r="I123" s="178"/>
      <c r="J123" s="248">
        <f t="shared" si="13"/>
        <v>0</v>
      </c>
      <c r="K123" s="232">
        <f t="shared" si="11"/>
        <v>0</v>
      </c>
      <c r="L123" s="232">
        <f t="shared" si="12"/>
        <v>0</v>
      </c>
      <c r="M123" s="249">
        <f t="shared" si="14"/>
        <v>0</v>
      </c>
      <c r="N123" s="234">
        <f t="shared" si="15"/>
        <v>0</v>
      </c>
      <c r="O123" s="234">
        <f t="shared" si="16"/>
        <v>0</v>
      </c>
      <c r="P123" s="250">
        <f t="shared" si="23"/>
        <v>0</v>
      </c>
      <c r="Q123" s="184" t="s">
        <v>198</v>
      </c>
      <c r="R123" s="185"/>
      <c r="S123" s="176">
        <f t="shared" si="21"/>
        <v>0</v>
      </c>
    </row>
    <row r="124" spans="2:19">
      <c r="B124" s="393"/>
      <c r="C124" s="186">
        <v>71</v>
      </c>
      <c r="D124" s="186">
        <v>2.5</v>
      </c>
      <c r="E124" s="287">
        <v>0.62</v>
      </c>
      <c r="F124" s="364">
        <f t="shared" si="22"/>
        <v>0.124</v>
      </c>
      <c r="G124" s="365"/>
      <c r="H124" s="178"/>
      <c r="I124" s="178"/>
      <c r="J124" s="248">
        <f t="shared" si="13"/>
        <v>0</v>
      </c>
      <c r="K124" s="232">
        <f t="shared" si="11"/>
        <v>0</v>
      </c>
      <c r="L124" s="232">
        <f t="shared" si="12"/>
        <v>0</v>
      </c>
      <c r="M124" s="249">
        <f t="shared" si="14"/>
        <v>0</v>
      </c>
      <c r="N124" s="234">
        <f t="shared" si="15"/>
        <v>0</v>
      </c>
      <c r="O124" s="234">
        <f t="shared" si="16"/>
        <v>0</v>
      </c>
      <c r="P124" s="250">
        <f t="shared" si="23"/>
        <v>0</v>
      </c>
      <c r="Q124" s="184" t="s">
        <v>198</v>
      </c>
      <c r="R124" s="185"/>
      <c r="S124" s="176">
        <f t="shared" si="21"/>
        <v>0</v>
      </c>
    </row>
    <row r="125" spans="2:19" ht="13.5" thickBot="1">
      <c r="B125" s="393"/>
      <c r="C125" s="186">
        <v>80</v>
      </c>
      <c r="D125" s="186">
        <v>3</v>
      </c>
      <c r="E125" s="287">
        <v>0.89</v>
      </c>
      <c r="F125" s="364">
        <f t="shared" si="22"/>
        <v>0.17799999999999999</v>
      </c>
      <c r="G125" s="365"/>
      <c r="H125" s="178"/>
      <c r="I125" s="178"/>
      <c r="J125" s="248">
        <f t="shared" si="13"/>
        <v>0</v>
      </c>
      <c r="K125" s="232">
        <f t="shared" si="11"/>
        <v>0</v>
      </c>
      <c r="L125" s="232">
        <f t="shared" si="12"/>
        <v>0</v>
      </c>
      <c r="M125" s="249">
        <f t="shared" si="14"/>
        <v>0</v>
      </c>
      <c r="N125" s="234">
        <f t="shared" si="15"/>
        <v>0</v>
      </c>
      <c r="O125" s="234">
        <f t="shared" si="16"/>
        <v>0</v>
      </c>
      <c r="P125" s="250">
        <f t="shared" si="23"/>
        <v>0</v>
      </c>
      <c r="Q125" s="184" t="s">
        <v>198</v>
      </c>
      <c r="R125" s="185"/>
      <c r="S125" s="176">
        <f t="shared" si="21"/>
        <v>0</v>
      </c>
    </row>
    <row r="126" spans="2:19">
      <c r="B126" s="392" t="s">
        <v>254</v>
      </c>
      <c r="C126" s="159">
        <v>28</v>
      </c>
      <c r="D126" s="159">
        <v>1</v>
      </c>
      <c r="E126" s="286">
        <v>0.35</v>
      </c>
      <c r="F126" s="388">
        <f t="shared" si="22"/>
        <v>7.0000000000000007E-2</v>
      </c>
      <c r="G126" s="389"/>
      <c r="H126" s="170"/>
      <c r="I126" s="170"/>
      <c r="J126" s="244">
        <f t="shared" si="13"/>
        <v>0</v>
      </c>
      <c r="K126" s="222">
        <f t="shared" si="11"/>
        <v>0</v>
      </c>
      <c r="L126" s="222">
        <f t="shared" si="12"/>
        <v>0</v>
      </c>
      <c r="M126" s="245">
        <f t="shared" si="14"/>
        <v>0</v>
      </c>
      <c r="N126" s="224">
        <f t="shared" si="15"/>
        <v>0</v>
      </c>
      <c r="O126" s="224">
        <f t="shared" si="16"/>
        <v>0</v>
      </c>
      <c r="P126" s="246">
        <f t="shared" si="23"/>
        <v>0</v>
      </c>
      <c r="Q126" s="160" t="s">
        <v>198</v>
      </c>
      <c r="R126" s="161"/>
      <c r="S126" s="176">
        <f t="shared" si="21"/>
        <v>0</v>
      </c>
    </row>
    <row r="127" spans="2:19">
      <c r="B127" s="393"/>
      <c r="C127" s="186">
        <v>36</v>
      </c>
      <c r="D127" s="186">
        <v>1.3</v>
      </c>
      <c r="E127" s="247">
        <v>0.44</v>
      </c>
      <c r="F127" s="364">
        <f t="shared" si="22"/>
        <v>8.7999999999999995E-2</v>
      </c>
      <c r="G127" s="365"/>
      <c r="H127" s="178"/>
      <c r="I127" s="178"/>
      <c r="J127" s="248">
        <f t="shared" si="13"/>
        <v>0</v>
      </c>
      <c r="K127" s="232">
        <f t="shared" si="11"/>
        <v>0</v>
      </c>
      <c r="L127" s="232">
        <f t="shared" si="12"/>
        <v>0</v>
      </c>
      <c r="M127" s="249">
        <f t="shared" si="14"/>
        <v>0</v>
      </c>
      <c r="N127" s="234">
        <f t="shared" si="15"/>
        <v>0</v>
      </c>
      <c r="O127" s="234">
        <f t="shared" si="16"/>
        <v>0</v>
      </c>
      <c r="P127" s="250">
        <f t="shared" si="23"/>
        <v>0</v>
      </c>
      <c r="Q127" s="184" t="s">
        <v>198</v>
      </c>
      <c r="R127" s="185"/>
      <c r="S127" s="176">
        <f t="shared" si="21"/>
        <v>0</v>
      </c>
    </row>
    <row r="128" spans="2:19">
      <c r="B128" s="393"/>
      <c r="C128" s="186">
        <v>45</v>
      </c>
      <c r="D128" s="186">
        <v>1.6</v>
      </c>
      <c r="E128" s="247">
        <v>0.52</v>
      </c>
      <c r="F128" s="364">
        <f t="shared" si="22"/>
        <v>0.104</v>
      </c>
      <c r="G128" s="365"/>
      <c r="H128" s="178"/>
      <c r="I128" s="178"/>
      <c r="J128" s="248">
        <f t="shared" si="13"/>
        <v>0</v>
      </c>
      <c r="K128" s="232">
        <f t="shared" si="11"/>
        <v>0</v>
      </c>
      <c r="L128" s="232">
        <f t="shared" si="12"/>
        <v>0</v>
      </c>
      <c r="M128" s="249">
        <f t="shared" si="14"/>
        <v>0</v>
      </c>
      <c r="N128" s="234">
        <f t="shared" si="15"/>
        <v>0</v>
      </c>
      <c r="O128" s="234">
        <f t="shared" si="16"/>
        <v>0</v>
      </c>
      <c r="P128" s="250">
        <f t="shared" si="23"/>
        <v>0</v>
      </c>
      <c r="Q128" s="184" t="s">
        <v>198</v>
      </c>
      <c r="R128" s="185"/>
      <c r="S128" s="176">
        <f t="shared" si="21"/>
        <v>0</v>
      </c>
    </row>
    <row r="129" spans="2:19">
      <c r="B129" s="393"/>
      <c r="C129" s="186">
        <v>56</v>
      </c>
      <c r="D129" s="186">
        <v>2</v>
      </c>
      <c r="E129" s="247">
        <v>0.56999999999999995</v>
      </c>
      <c r="F129" s="364">
        <f t="shared" si="22"/>
        <v>0.11399999999999999</v>
      </c>
      <c r="G129" s="365"/>
      <c r="H129" s="178"/>
      <c r="I129" s="178"/>
      <c r="J129" s="248">
        <f t="shared" si="13"/>
        <v>0</v>
      </c>
      <c r="K129" s="232">
        <f t="shared" si="11"/>
        <v>0</v>
      </c>
      <c r="L129" s="232">
        <f t="shared" si="12"/>
        <v>0</v>
      </c>
      <c r="M129" s="249">
        <f t="shared" si="14"/>
        <v>0</v>
      </c>
      <c r="N129" s="234">
        <f t="shared" si="15"/>
        <v>0</v>
      </c>
      <c r="O129" s="234">
        <f t="shared" si="16"/>
        <v>0</v>
      </c>
      <c r="P129" s="250">
        <f t="shared" si="23"/>
        <v>0</v>
      </c>
      <c r="Q129" s="184" t="s">
        <v>198</v>
      </c>
      <c r="R129" s="185"/>
      <c r="S129" s="176">
        <f t="shared" si="21"/>
        <v>0</v>
      </c>
    </row>
    <row r="130" spans="2:19">
      <c r="B130" s="393"/>
      <c r="C130" s="186">
        <v>71</v>
      </c>
      <c r="D130" s="186">
        <v>2.5</v>
      </c>
      <c r="E130" s="247">
        <v>0.62</v>
      </c>
      <c r="F130" s="364">
        <f t="shared" si="22"/>
        <v>0.124</v>
      </c>
      <c r="G130" s="365"/>
      <c r="H130" s="178"/>
      <c r="I130" s="178"/>
      <c r="J130" s="248">
        <f t="shared" si="13"/>
        <v>0</v>
      </c>
      <c r="K130" s="232">
        <f t="shared" si="11"/>
        <v>0</v>
      </c>
      <c r="L130" s="232">
        <f t="shared" si="12"/>
        <v>0</v>
      </c>
      <c r="M130" s="249">
        <f t="shared" si="14"/>
        <v>0</v>
      </c>
      <c r="N130" s="234">
        <f t="shared" si="15"/>
        <v>0</v>
      </c>
      <c r="O130" s="234">
        <f t="shared" si="16"/>
        <v>0</v>
      </c>
      <c r="P130" s="250">
        <f t="shared" si="23"/>
        <v>0</v>
      </c>
      <c r="Q130" s="184" t="s">
        <v>198</v>
      </c>
      <c r="R130" s="185"/>
      <c r="S130" s="176">
        <f t="shared" si="21"/>
        <v>0</v>
      </c>
    </row>
    <row r="131" spans="2:19" ht="13.5" thickBot="1">
      <c r="B131" s="393"/>
      <c r="C131" s="186">
        <v>80</v>
      </c>
      <c r="D131" s="186">
        <v>3</v>
      </c>
      <c r="E131" s="247">
        <v>0.89</v>
      </c>
      <c r="F131" s="364">
        <f t="shared" si="22"/>
        <v>0.17799999999999999</v>
      </c>
      <c r="G131" s="365"/>
      <c r="H131" s="178"/>
      <c r="I131" s="178"/>
      <c r="J131" s="248">
        <f t="shared" si="13"/>
        <v>0</v>
      </c>
      <c r="K131" s="232">
        <f t="shared" si="11"/>
        <v>0</v>
      </c>
      <c r="L131" s="232">
        <f t="shared" si="12"/>
        <v>0</v>
      </c>
      <c r="M131" s="249">
        <f t="shared" si="14"/>
        <v>0</v>
      </c>
      <c r="N131" s="234">
        <f t="shared" si="15"/>
        <v>0</v>
      </c>
      <c r="O131" s="234">
        <f t="shared" si="16"/>
        <v>0</v>
      </c>
      <c r="P131" s="250">
        <f t="shared" si="23"/>
        <v>0</v>
      </c>
      <c r="Q131" s="184" t="s">
        <v>198</v>
      </c>
      <c r="R131" s="185"/>
      <c r="S131" s="176">
        <f t="shared" si="21"/>
        <v>0</v>
      </c>
    </row>
    <row r="132" spans="2:19">
      <c r="B132" s="380" t="s">
        <v>255</v>
      </c>
      <c r="C132" s="384">
        <v>80</v>
      </c>
      <c r="D132" s="386">
        <v>3</v>
      </c>
      <c r="E132" s="282">
        <v>0.5</v>
      </c>
      <c r="F132" s="388">
        <f t="shared" ref="F132:F137" si="24">E132*200/1000</f>
        <v>0.1</v>
      </c>
      <c r="G132" s="389"/>
      <c r="H132" s="170"/>
      <c r="I132" s="170"/>
      <c r="J132" s="244">
        <f t="shared" si="13"/>
        <v>0</v>
      </c>
      <c r="K132" s="222">
        <f t="shared" si="11"/>
        <v>0</v>
      </c>
      <c r="L132" s="222">
        <f t="shared" si="12"/>
        <v>0</v>
      </c>
      <c r="M132" s="245">
        <f t="shared" si="14"/>
        <v>0</v>
      </c>
      <c r="N132" s="224">
        <f t="shared" si="15"/>
        <v>0</v>
      </c>
      <c r="O132" s="224">
        <f t="shared" si="16"/>
        <v>0</v>
      </c>
      <c r="P132" s="246">
        <f t="shared" si="17"/>
        <v>0</v>
      </c>
      <c r="Q132" s="160" t="s">
        <v>198</v>
      </c>
      <c r="R132" s="161"/>
      <c r="S132" s="176">
        <f t="shared" si="21"/>
        <v>0</v>
      </c>
    </row>
    <row r="133" spans="2:19">
      <c r="B133" s="381"/>
      <c r="C133" s="385"/>
      <c r="D133" s="387"/>
      <c r="E133" s="288">
        <v>0.55000000000000004</v>
      </c>
      <c r="F133" s="390">
        <f t="shared" si="24"/>
        <v>0.11000000000000001</v>
      </c>
      <c r="G133" s="391"/>
      <c r="H133" s="178"/>
      <c r="I133" s="178"/>
      <c r="J133" s="193">
        <f>H133+I133</f>
        <v>0</v>
      </c>
      <c r="K133" s="180">
        <f t="shared" si="11"/>
        <v>0</v>
      </c>
      <c r="L133" s="180">
        <f t="shared" si="12"/>
        <v>0</v>
      </c>
      <c r="M133" s="194">
        <f>K133+L133</f>
        <v>0</v>
      </c>
      <c r="N133" s="182">
        <f>D132*H133</f>
        <v>0</v>
      </c>
      <c r="O133" s="182">
        <f>D132*I133</f>
        <v>0</v>
      </c>
      <c r="P133" s="195">
        <f>N133+O133</f>
        <v>0</v>
      </c>
      <c r="Q133" s="184"/>
      <c r="R133" s="185" t="s">
        <v>198</v>
      </c>
      <c r="S133" s="176">
        <f t="shared" si="21"/>
        <v>0</v>
      </c>
    </row>
    <row r="134" spans="2:19">
      <c r="B134" s="381"/>
      <c r="C134" s="362">
        <v>112</v>
      </c>
      <c r="D134" s="362">
        <v>4</v>
      </c>
      <c r="E134" s="283">
        <v>1</v>
      </c>
      <c r="F134" s="364">
        <f t="shared" si="24"/>
        <v>0.2</v>
      </c>
      <c r="G134" s="365"/>
      <c r="H134" s="178"/>
      <c r="I134" s="178"/>
      <c r="J134" s="248">
        <f t="shared" si="13"/>
        <v>0</v>
      </c>
      <c r="K134" s="232">
        <f t="shared" si="11"/>
        <v>0</v>
      </c>
      <c r="L134" s="232">
        <f t="shared" si="12"/>
        <v>0</v>
      </c>
      <c r="M134" s="249">
        <f t="shared" si="14"/>
        <v>0</v>
      </c>
      <c r="N134" s="234">
        <f>D134*H134</f>
        <v>0</v>
      </c>
      <c r="O134" s="234">
        <f>D134*I134</f>
        <v>0</v>
      </c>
      <c r="P134" s="250">
        <f>N134+O134</f>
        <v>0</v>
      </c>
      <c r="Q134" s="184" t="s">
        <v>198</v>
      </c>
      <c r="R134" s="185"/>
      <c r="S134" s="176"/>
    </row>
    <row r="135" spans="2:19" ht="13.5" customHeight="1">
      <c r="B135" s="381"/>
      <c r="C135" s="387"/>
      <c r="D135" s="387"/>
      <c r="E135" s="288">
        <v>1.2</v>
      </c>
      <c r="F135" s="390">
        <f t="shared" si="24"/>
        <v>0.24</v>
      </c>
      <c r="G135" s="391"/>
      <c r="H135" s="178"/>
      <c r="I135" s="178"/>
      <c r="J135" s="193">
        <f t="shared" si="13"/>
        <v>0</v>
      </c>
      <c r="K135" s="180">
        <f t="shared" si="11"/>
        <v>0</v>
      </c>
      <c r="L135" s="180">
        <f t="shared" si="12"/>
        <v>0</v>
      </c>
      <c r="M135" s="194">
        <f t="shared" si="14"/>
        <v>0</v>
      </c>
      <c r="N135" s="182">
        <f>D134*H135</f>
        <v>0</v>
      </c>
      <c r="O135" s="182">
        <f>D134*I135</f>
        <v>0</v>
      </c>
      <c r="P135" s="195">
        <f>N135+O135</f>
        <v>0</v>
      </c>
      <c r="Q135" s="184"/>
      <c r="R135" s="185" t="s">
        <v>139</v>
      </c>
      <c r="S135" s="176"/>
    </row>
    <row r="136" spans="2:19" ht="13.5" customHeight="1">
      <c r="B136" s="382"/>
      <c r="C136" s="362">
        <v>140</v>
      </c>
      <c r="D136" s="362">
        <v>5</v>
      </c>
      <c r="E136" s="283">
        <v>1.5</v>
      </c>
      <c r="F136" s="364">
        <f t="shared" si="24"/>
        <v>0.3</v>
      </c>
      <c r="G136" s="365"/>
      <c r="H136" s="178"/>
      <c r="I136" s="178"/>
      <c r="J136" s="248">
        <f t="shared" si="13"/>
        <v>0</v>
      </c>
      <c r="K136" s="232">
        <f t="shared" si="11"/>
        <v>0</v>
      </c>
      <c r="L136" s="232">
        <f t="shared" si="12"/>
        <v>0</v>
      </c>
      <c r="M136" s="249">
        <f t="shared" si="14"/>
        <v>0</v>
      </c>
      <c r="N136" s="234">
        <f>D136*H136</f>
        <v>0</v>
      </c>
      <c r="O136" s="234">
        <f>D136*I136</f>
        <v>0</v>
      </c>
      <c r="P136" s="250">
        <f>N136+O136</f>
        <v>0</v>
      </c>
      <c r="Q136" s="184" t="s">
        <v>198</v>
      </c>
      <c r="R136" s="185"/>
      <c r="S136" s="176"/>
    </row>
    <row r="137" spans="2:19" ht="13.5" customHeight="1" thickBot="1">
      <c r="B137" s="383"/>
      <c r="C137" s="363"/>
      <c r="D137" s="363"/>
      <c r="E137" s="289">
        <v>1.7</v>
      </c>
      <c r="F137" s="366">
        <f t="shared" si="24"/>
        <v>0.34</v>
      </c>
      <c r="G137" s="367"/>
      <c r="H137" s="213"/>
      <c r="I137" s="213"/>
      <c r="J137" s="214">
        <f t="shared" si="13"/>
        <v>0</v>
      </c>
      <c r="K137" s="215">
        <f t="shared" si="11"/>
        <v>0</v>
      </c>
      <c r="L137" s="215">
        <f t="shared" si="12"/>
        <v>0</v>
      </c>
      <c r="M137" s="216">
        <f t="shared" si="14"/>
        <v>0</v>
      </c>
      <c r="N137" s="217">
        <f>D136*H137</f>
        <v>0</v>
      </c>
      <c r="O137" s="217">
        <f>D136*I137</f>
        <v>0</v>
      </c>
      <c r="P137" s="218">
        <f>N137+O137</f>
        <v>0</v>
      </c>
      <c r="Q137" s="166"/>
      <c r="R137" s="167" t="s">
        <v>139</v>
      </c>
      <c r="S137" s="176"/>
    </row>
    <row r="138" spans="2:19">
      <c r="B138" s="156"/>
      <c r="C138" s="156"/>
      <c r="D138" s="156"/>
      <c r="E138" s="156"/>
      <c r="F138" s="156"/>
      <c r="G138" s="290"/>
      <c r="H138" s="291">
        <f t="shared" ref="H138:P138" si="25">SUM(H14:H137)</f>
        <v>3</v>
      </c>
      <c r="I138" s="291">
        <f t="shared" si="25"/>
        <v>1</v>
      </c>
      <c r="J138" s="291">
        <f t="shared" si="25"/>
        <v>4</v>
      </c>
      <c r="K138" s="290">
        <f t="shared" si="25"/>
        <v>0.18</v>
      </c>
      <c r="L138" s="290">
        <f t="shared" si="25"/>
        <v>0.06</v>
      </c>
      <c r="M138" s="292">
        <f t="shared" si="25"/>
        <v>0.24</v>
      </c>
      <c r="N138" s="293">
        <f t="shared" si="25"/>
        <v>4.8000000000000007</v>
      </c>
      <c r="O138" s="293">
        <f t="shared" si="25"/>
        <v>1.6</v>
      </c>
      <c r="P138" s="293">
        <f t="shared" si="25"/>
        <v>6.4</v>
      </c>
      <c r="Q138" s="158"/>
      <c r="R138" s="158"/>
      <c r="S138" s="176">
        <f>SUM(S14:S137)</f>
        <v>1</v>
      </c>
    </row>
    <row r="139" spans="2:19">
      <c r="B139" s="156"/>
      <c r="C139" s="156"/>
      <c r="D139" s="156"/>
      <c r="E139" s="156"/>
      <c r="F139" s="156"/>
      <c r="G139" s="290"/>
      <c r="H139" s="290"/>
      <c r="I139" s="290"/>
      <c r="J139" s="291"/>
      <c r="K139" s="292"/>
      <c r="L139" s="292"/>
      <c r="M139" s="294"/>
      <c r="N139" s="148">
        <f>N138/20</f>
        <v>0.24000000000000005</v>
      </c>
      <c r="O139" s="158"/>
      <c r="P139" s="148">
        <f>P138/20</f>
        <v>0.32</v>
      </c>
      <c r="Q139" s="158"/>
    </row>
    <row r="140" spans="2:19" ht="13.5" thickBot="1">
      <c r="B140" s="156"/>
      <c r="C140" s="156"/>
      <c r="D140" s="291"/>
      <c r="E140" s="291"/>
      <c r="F140" s="158"/>
      <c r="G140" s="158"/>
      <c r="H140" s="158"/>
      <c r="I140" s="158"/>
      <c r="J140" s="291"/>
      <c r="K140" s="294"/>
      <c r="L140" s="294"/>
      <c r="M140" s="294"/>
      <c r="N140" s="294"/>
      <c r="O140" s="158"/>
      <c r="P140" s="158"/>
      <c r="Q140" s="158"/>
      <c r="R140" s="158"/>
      <c r="S140" s="158"/>
    </row>
    <row r="141" spans="2:19">
      <c r="B141" s="156"/>
      <c r="C141" s="156"/>
      <c r="D141" s="291"/>
      <c r="E141" s="291"/>
      <c r="F141" s="158"/>
      <c r="G141" s="158"/>
      <c r="H141" s="368" t="s">
        <v>188</v>
      </c>
      <c r="I141" s="371" t="s">
        <v>200</v>
      </c>
      <c r="J141" s="372"/>
      <c r="K141" s="377" t="s">
        <v>201</v>
      </c>
      <c r="L141" s="378"/>
      <c r="M141" s="378"/>
      <c r="N141" s="378"/>
      <c r="O141" s="379"/>
      <c r="P141" s="346" t="s">
        <v>202</v>
      </c>
      <c r="Q141" s="347"/>
      <c r="R141" s="348"/>
      <c r="S141" s="158"/>
    </row>
    <row r="142" spans="2:19" ht="15" customHeight="1">
      <c r="B142" s="156"/>
      <c r="C142" s="156"/>
      <c r="D142" s="291"/>
      <c r="E142" s="291"/>
      <c r="F142" s="158"/>
      <c r="G142" s="158"/>
      <c r="H142" s="369"/>
      <c r="I142" s="373"/>
      <c r="J142" s="374"/>
      <c r="K142" s="352" t="s">
        <v>203</v>
      </c>
      <c r="L142" s="353"/>
      <c r="M142" s="353" t="s">
        <v>204</v>
      </c>
      <c r="N142" s="353"/>
      <c r="O142" s="354" t="s">
        <v>205</v>
      </c>
      <c r="P142" s="349"/>
      <c r="Q142" s="350"/>
      <c r="R142" s="351"/>
    </row>
    <row r="143" spans="2:19" ht="15" customHeight="1" thickBot="1">
      <c r="B143" s="156"/>
      <c r="C143" s="156"/>
      <c r="D143" s="291"/>
      <c r="E143" s="291"/>
      <c r="F143" s="158"/>
      <c r="G143" s="158"/>
      <c r="H143" s="370"/>
      <c r="I143" s="375"/>
      <c r="J143" s="376"/>
      <c r="K143" s="295" t="s">
        <v>206</v>
      </c>
      <c r="L143" s="296" t="s">
        <v>207</v>
      </c>
      <c r="M143" s="196" t="s">
        <v>206</v>
      </c>
      <c r="N143" s="296" t="s">
        <v>207</v>
      </c>
      <c r="O143" s="355"/>
      <c r="P143" s="349"/>
      <c r="Q143" s="350"/>
      <c r="R143" s="351"/>
    </row>
    <row r="144" spans="2:19" ht="21" customHeight="1" thickBot="1">
      <c r="B144" s="356" t="s">
        <v>208</v>
      </c>
      <c r="C144" s="357"/>
      <c r="D144" s="357"/>
      <c r="E144" s="357"/>
      <c r="F144" s="357"/>
      <c r="G144" s="358"/>
      <c r="H144" s="297" t="str">
        <f>IF(J138&gt;12,"×","〇")</f>
        <v>〇</v>
      </c>
      <c r="I144" s="356" t="str">
        <f>IF(M138&gt;2.8,"×","〇")</f>
        <v>〇</v>
      </c>
      <c r="J144" s="358"/>
      <c r="K144" s="298" t="str">
        <f>IF(S138=0,IF(P139&lt;0.5,"×","〇"),IF(P139&lt;0.8,"×","〇"))</f>
        <v>×</v>
      </c>
      <c r="L144" s="299" t="str">
        <f>IF(P139&gt;2,"×","〇")</f>
        <v>〇</v>
      </c>
      <c r="M144" s="300" t="str">
        <f>IF(S138=0,IF(P139&lt;0.5,"×","〇"),IF(P139&lt;0.8,"×","〇"))</f>
        <v>×</v>
      </c>
      <c r="N144" s="299" t="str">
        <f>IF(N139&gt;1.3,"×","〇")</f>
        <v>〇</v>
      </c>
      <c r="O144" s="301" t="str">
        <f>IF(AND(H144="〇",I144="〇",K144="〇",L144="〇",M144="〇",N144="〇"),"〇","×")</f>
        <v>×</v>
      </c>
      <c r="P144" s="359" t="str">
        <f>IF(O144="×","－",M153)</f>
        <v>－</v>
      </c>
      <c r="Q144" s="360"/>
      <c r="R144" s="361"/>
    </row>
    <row r="145" spans="2:31">
      <c r="B145" s="156"/>
      <c r="C145" s="156"/>
      <c r="D145" s="156"/>
      <c r="E145" s="156"/>
      <c r="F145" s="156"/>
      <c r="G145" s="156"/>
      <c r="H145" s="156"/>
      <c r="I145" s="156"/>
      <c r="J145" s="156"/>
      <c r="K145" s="156"/>
      <c r="L145" s="156"/>
      <c r="M145" s="156"/>
      <c r="N145" s="156"/>
      <c r="O145" s="158"/>
      <c r="P145" s="158"/>
      <c r="Q145" s="158"/>
      <c r="T145" s="302"/>
      <c r="U145" s="150"/>
      <c r="V145" s="150"/>
      <c r="W145" s="150"/>
      <c r="X145" s="303"/>
      <c r="Y145" s="303"/>
      <c r="Z145" s="303"/>
      <c r="AA145" s="303"/>
      <c r="AB145" s="303"/>
      <c r="AC145" s="303"/>
      <c r="AD145" s="303"/>
      <c r="AE145" s="303"/>
    </row>
    <row r="146" spans="2:31" ht="13.5" thickBot="1">
      <c r="B146" s="156" t="s">
        <v>209</v>
      </c>
      <c r="C146" s="156"/>
      <c r="D146" s="156"/>
      <c r="E146" s="156"/>
      <c r="F146" s="156"/>
      <c r="G146" s="156"/>
      <c r="H146" s="156"/>
      <c r="I146" s="156"/>
      <c r="J146" s="156"/>
      <c r="K146" s="156"/>
      <c r="L146" s="156"/>
      <c r="M146" s="156"/>
      <c r="N146" s="156"/>
      <c r="O146" s="158"/>
      <c r="P146" s="158"/>
      <c r="Q146" s="158"/>
      <c r="T146" s="302"/>
      <c r="U146" s="303"/>
      <c r="V146" s="150"/>
      <c r="W146" s="150"/>
      <c r="X146" s="150"/>
      <c r="Y146" s="150"/>
      <c r="Z146" s="150"/>
      <c r="AA146" s="150"/>
      <c r="AB146" s="303"/>
      <c r="AC146" s="303"/>
      <c r="AD146" s="303"/>
      <c r="AE146" s="303"/>
    </row>
    <row r="147" spans="2:31">
      <c r="B147" s="342" t="s">
        <v>210</v>
      </c>
      <c r="C147" s="343"/>
      <c r="D147" s="344"/>
      <c r="E147" s="304"/>
      <c r="F147" s="156"/>
      <c r="K147" s="305" t="s">
        <v>211</v>
      </c>
      <c r="L147" s="306"/>
      <c r="M147" s="156"/>
      <c r="N147" s="156"/>
      <c r="O147" s="158"/>
      <c r="P147" s="158"/>
      <c r="Q147" s="158"/>
      <c r="T147" s="302"/>
      <c r="U147" s="303"/>
      <c r="V147" s="303"/>
      <c r="W147" s="303"/>
      <c r="X147" s="303"/>
      <c r="Y147" s="303"/>
      <c r="Z147" s="303"/>
      <c r="AA147" s="150"/>
      <c r="AB147" s="303"/>
      <c r="AC147" s="150"/>
      <c r="AD147" s="150"/>
      <c r="AE147" s="303"/>
    </row>
    <row r="148" spans="2:31" ht="13.5" thickBot="1">
      <c r="B148" s="307">
        <v>1</v>
      </c>
      <c r="C148" s="308"/>
      <c r="D148" s="309" t="s">
        <v>212</v>
      </c>
      <c r="E148" s="310"/>
      <c r="F148" s="156"/>
      <c r="K148" s="311" t="e">
        <f>IF(I144="×","-",(P144-B148)*1000/100)</f>
        <v>#VALUE!</v>
      </c>
      <c r="L148" s="309" t="s">
        <v>213</v>
      </c>
      <c r="M148" s="156"/>
      <c r="N148" s="156"/>
      <c r="O148" s="158"/>
      <c r="P148" s="158"/>
      <c r="Q148" s="158"/>
      <c r="T148" s="302"/>
      <c r="U148" s="303"/>
      <c r="V148" s="150"/>
      <c r="W148" s="150"/>
      <c r="X148" s="150"/>
      <c r="Y148" s="150"/>
      <c r="Z148" s="150"/>
      <c r="AA148" s="303"/>
      <c r="AB148" s="303"/>
      <c r="AC148" s="303"/>
      <c r="AD148" s="303"/>
      <c r="AE148" s="303"/>
    </row>
    <row r="149" spans="2:31">
      <c r="B149" s="156" t="s">
        <v>214</v>
      </c>
      <c r="C149" s="156"/>
      <c r="D149" s="156"/>
      <c r="E149" s="156"/>
      <c r="F149" s="156"/>
      <c r="G149" s="156"/>
      <c r="H149" s="156"/>
      <c r="I149" s="156"/>
      <c r="J149" s="156"/>
      <c r="K149" s="156" t="s">
        <v>215</v>
      </c>
      <c r="L149" s="156"/>
      <c r="M149" s="156"/>
      <c r="N149" s="156"/>
      <c r="O149" s="158"/>
      <c r="P149" s="158"/>
      <c r="Q149" s="158"/>
      <c r="T149" s="302"/>
      <c r="U149" s="303"/>
      <c r="V149" s="303"/>
      <c r="W149" s="303"/>
      <c r="X149" s="303"/>
      <c r="Y149" s="303"/>
      <c r="Z149" s="303"/>
      <c r="AA149" s="150"/>
      <c r="AB149" s="303"/>
      <c r="AC149" s="150"/>
      <c r="AD149" s="150"/>
      <c r="AE149" s="303"/>
    </row>
    <row r="150" spans="2:31" ht="15" customHeight="1">
      <c r="B150" s="156"/>
      <c r="C150" s="156"/>
      <c r="D150" s="156"/>
      <c r="E150" s="156"/>
      <c r="F150" s="156"/>
      <c r="G150" s="156"/>
      <c r="H150" s="156"/>
      <c r="I150" s="156"/>
      <c r="J150" s="156"/>
      <c r="K150" s="156"/>
      <c r="L150" s="156"/>
      <c r="M150" s="156"/>
      <c r="N150" s="156"/>
      <c r="O150" s="158"/>
      <c r="P150" s="158"/>
      <c r="Q150" s="158"/>
    </row>
    <row r="151" spans="2:31" ht="15" customHeight="1" thickBot="1">
      <c r="B151" s="156"/>
      <c r="C151" s="156"/>
      <c r="D151" s="156"/>
      <c r="E151" s="156"/>
      <c r="F151" s="156"/>
      <c r="G151" s="156" t="s">
        <v>216</v>
      </c>
      <c r="H151" s="156"/>
      <c r="I151" s="156"/>
      <c r="J151" s="156" t="s">
        <v>217</v>
      </c>
      <c r="K151" s="156"/>
      <c r="L151" s="158"/>
      <c r="M151" s="158" t="s">
        <v>217</v>
      </c>
      <c r="N151" s="158"/>
    </row>
    <row r="152" spans="2:31" ht="15" customHeight="1">
      <c r="B152" s="312"/>
      <c r="C152" s="313"/>
      <c r="D152" s="314"/>
      <c r="E152" s="315"/>
      <c r="F152" s="345"/>
      <c r="G152" s="312"/>
      <c r="H152" s="314"/>
      <c r="I152" s="345" t="s">
        <v>218</v>
      </c>
      <c r="J152" s="312" t="s">
        <v>219</v>
      </c>
      <c r="K152" s="314"/>
      <c r="L152" s="345" t="s">
        <v>220</v>
      </c>
      <c r="M152" s="316" t="s">
        <v>221</v>
      </c>
      <c r="N152" s="317"/>
    </row>
    <row r="153" spans="2:31" ht="15" customHeight="1" thickBot="1">
      <c r="B153" s="318"/>
      <c r="C153" s="319"/>
      <c r="D153" s="320"/>
      <c r="E153" s="315"/>
      <c r="F153" s="345"/>
      <c r="G153" s="318">
        <v>2.8</v>
      </c>
      <c r="H153" s="320" t="s">
        <v>212</v>
      </c>
      <c r="I153" s="345"/>
      <c r="J153" s="321">
        <f>ROUNDUP(M138,1)</f>
        <v>0.30000000000000004</v>
      </c>
      <c r="K153" s="320" t="s">
        <v>212</v>
      </c>
      <c r="L153" s="345"/>
      <c r="M153" s="322">
        <f>G153-J153</f>
        <v>2.5</v>
      </c>
      <c r="N153" s="323" t="s">
        <v>212</v>
      </c>
    </row>
    <row r="154" spans="2:31" ht="15" customHeight="1">
      <c r="B154" s="156"/>
      <c r="C154" s="156"/>
      <c r="D154" s="156"/>
      <c r="E154" s="156"/>
      <c r="F154" s="156"/>
      <c r="G154" s="156"/>
      <c r="H154" s="156"/>
      <c r="I154" s="156"/>
      <c r="J154" s="156"/>
      <c r="K154" s="156"/>
      <c r="L154" s="158"/>
      <c r="M154" s="324" t="s">
        <v>222</v>
      </c>
    </row>
    <row r="155" spans="2:31" ht="15" customHeight="1">
      <c r="B155" s="156"/>
      <c r="C155" s="156"/>
      <c r="D155" s="156"/>
      <c r="E155" s="156"/>
      <c r="F155" s="156"/>
      <c r="G155" s="156"/>
      <c r="H155" s="156"/>
      <c r="I155" s="156"/>
      <c r="J155" s="156"/>
      <c r="K155" s="156"/>
      <c r="L155" s="156"/>
      <c r="M155" s="156"/>
      <c r="N155" s="158"/>
      <c r="O155" s="158"/>
      <c r="P155" s="158"/>
      <c r="Q155" s="149"/>
    </row>
    <row r="156" spans="2:31" ht="15" customHeight="1">
      <c r="B156" s="156"/>
      <c r="C156" s="156"/>
      <c r="D156" s="156"/>
      <c r="E156" s="156"/>
      <c r="F156" s="156"/>
      <c r="G156" s="156"/>
      <c r="H156" s="156"/>
      <c r="I156" s="156"/>
      <c r="J156" s="156"/>
      <c r="K156" s="156"/>
      <c r="L156" s="156"/>
      <c r="M156" s="156"/>
      <c r="N156" s="156"/>
      <c r="O156" s="158"/>
      <c r="P156" s="158"/>
      <c r="Q156" s="158"/>
    </row>
    <row r="157" spans="2:31">
      <c r="B157" s="156"/>
      <c r="C157" s="156"/>
      <c r="D157" s="156"/>
      <c r="E157" s="156"/>
      <c r="F157" s="156"/>
      <c r="G157" s="156"/>
      <c r="H157" s="156"/>
      <c r="I157" s="156"/>
      <c r="J157" s="156"/>
      <c r="K157" s="156"/>
      <c r="L157" s="156"/>
      <c r="M157" s="156"/>
      <c r="N157" s="156"/>
      <c r="O157" s="158"/>
      <c r="P157" s="158"/>
      <c r="Q157" s="158"/>
    </row>
    <row r="158" spans="2:31">
      <c r="B158" s="156"/>
      <c r="C158" s="156"/>
      <c r="D158" s="156"/>
      <c r="E158" s="156"/>
      <c r="F158" s="156"/>
      <c r="G158" s="156"/>
      <c r="H158" s="156"/>
      <c r="I158" s="156"/>
      <c r="J158" s="156"/>
      <c r="K158" s="156"/>
      <c r="L158" s="156"/>
      <c r="M158" s="156"/>
      <c r="N158" s="156"/>
      <c r="P158" s="158"/>
      <c r="Q158" s="158"/>
    </row>
    <row r="159" spans="2:31">
      <c r="Q159" s="158"/>
    </row>
  </sheetData>
  <sheetProtection algorithmName="SHA-512" hashValue="I6SMIgO7uU+1dq5paYw734ykOz95TJvxyyxCb3XU5gfFCW2fxVli04bm1PlARprKNfF+8iR6ztfYjclfMwMOrA==" saltValue="214sl8fO4V3E6by7FWRbIg==" spinCount="100000" sheet="1" objects="1" scenarios="1"/>
  <mergeCells count="250">
    <mergeCell ref="B2:G3"/>
    <mergeCell ref="Q8:Q9"/>
    <mergeCell ref="R8:R9"/>
    <mergeCell ref="B12:B13"/>
    <mergeCell ref="C12:C13"/>
    <mergeCell ref="D12:D13"/>
    <mergeCell ref="E12:E13"/>
    <mergeCell ref="F12:G13"/>
    <mergeCell ref="H12:J12"/>
    <mergeCell ref="K12:M12"/>
    <mergeCell ref="N12:P12"/>
    <mergeCell ref="Q12:R12"/>
    <mergeCell ref="B14:B33"/>
    <mergeCell ref="C14:C15"/>
    <mergeCell ref="D14:D15"/>
    <mergeCell ref="F14:G14"/>
    <mergeCell ref="F15:G15"/>
    <mergeCell ref="C16:C17"/>
    <mergeCell ref="D16:D17"/>
    <mergeCell ref="F16:G16"/>
    <mergeCell ref="C22:C23"/>
    <mergeCell ref="D22:D23"/>
    <mergeCell ref="F22:G22"/>
    <mergeCell ref="F23:G23"/>
    <mergeCell ref="C24:C25"/>
    <mergeCell ref="D24:D25"/>
    <mergeCell ref="F24:G24"/>
    <mergeCell ref="F25:G25"/>
    <mergeCell ref="F17:G17"/>
    <mergeCell ref="C18:C19"/>
    <mergeCell ref="D18:D19"/>
    <mergeCell ref="F18:G18"/>
    <mergeCell ref="F19:G19"/>
    <mergeCell ref="C20:C21"/>
    <mergeCell ref="D20:D21"/>
    <mergeCell ref="F20:G20"/>
    <mergeCell ref="F21:G21"/>
    <mergeCell ref="C30:C31"/>
    <mergeCell ref="D30:D31"/>
    <mergeCell ref="F30:G30"/>
    <mergeCell ref="F31:G31"/>
    <mergeCell ref="C32:C33"/>
    <mergeCell ref="D32:D33"/>
    <mergeCell ref="F32:G32"/>
    <mergeCell ref="F33:G33"/>
    <mergeCell ref="C26:C27"/>
    <mergeCell ref="D26:D27"/>
    <mergeCell ref="F26:G26"/>
    <mergeCell ref="F27:G27"/>
    <mergeCell ref="C28:C29"/>
    <mergeCell ref="D28:D29"/>
    <mergeCell ref="F28:G28"/>
    <mergeCell ref="F29:G29"/>
    <mergeCell ref="D38:D39"/>
    <mergeCell ref="F38:G38"/>
    <mergeCell ref="F39:G39"/>
    <mergeCell ref="C40:C41"/>
    <mergeCell ref="D40:D41"/>
    <mergeCell ref="F40:G40"/>
    <mergeCell ref="F41:G41"/>
    <mergeCell ref="B34:B55"/>
    <mergeCell ref="C34:C35"/>
    <mergeCell ref="D34:D35"/>
    <mergeCell ref="F34:G34"/>
    <mergeCell ref="F35:G35"/>
    <mergeCell ref="C36:C37"/>
    <mergeCell ref="D36:D37"/>
    <mergeCell ref="F36:G36"/>
    <mergeCell ref="F37:G37"/>
    <mergeCell ref="C38:C39"/>
    <mergeCell ref="C46:C47"/>
    <mergeCell ref="D46:D47"/>
    <mergeCell ref="F46:G46"/>
    <mergeCell ref="F47:G47"/>
    <mergeCell ref="C48:C49"/>
    <mergeCell ref="D48:D49"/>
    <mergeCell ref="F48:G48"/>
    <mergeCell ref="F49:G49"/>
    <mergeCell ref="C42:C43"/>
    <mergeCell ref="D42:D43"/>
    <mergeCell ref="F42:G42"/>
    <mergeCell ref="F43:G43"/>
    <mergeCell ref="C44:C45"/>
    <mergeCell ref="D44:D45"/>
    <mergeCell ref="F44:G44"/>
    <mergeCell ref="F45:G45"/>
    <mergeCell ref="C50:C51"/>
    <mergeCell ref="D50:D51"/>
    <mergeCell ref="F50:G50"/>
    <mergeCell ref="F51:G51"/>
    <mergeCell ref="C52:C53"/>
    <mergeCell ref="D52:D53"/>
    <mergeCell ref="F52:G52"/>
    <mergeCell ref="F53:G53"/>
    <mergeCell ref="D58:D59"/>
    <mergeCell ref="F58:G58"/>
    <mergeCell ref="F59:G59"/>
    <mergeCell ref="C54:C55"/>
    <mergeCell ref="D54:D55"/>
    <mergeCell ref="F54:G54"/>
    <mergeCell ref="F55:G55"/>
    <mergeCell ref="B62:B65"/>
    <mergeCell ref="C62:C63"/>
    <mergeCell ref="D62:D63"/>
    <mergeCell ref="F62:G62"/>
    <mergeCell ref="F63:G63"/>
    <mergeCell ref="C64:C65"/>
    <mergeCell ref="D64:D65"/>
    <mergeCell ref="F64:G64"/>
    <mergeCell ref="F65:G65"/>
    <mergeCell ref="B56:B61"/>
    <mergeCell ref="C56:C57"/>
    <mergeCell ref="D56:D57"/>
    <mergeCell ref="F56:G56"/>
    <mergeCell ref="F57:G57"/>
    <mergeCell ref="C58:C59"/>
    <mergeCell ref="C60:C61"/>
    <mergeCell ref="D60:D61"/>
    <mergeCell ref="F60:G60"/>
    <mergeCell ref="F61:G61"/>
    <mergeCell ref="B66:B77"/>
    <mergeCell ref="C66:C67"/>
    <mergeCell ref="D66:D67"/>
    <mergeCell ref="F66:G66"/>
    <mergeCell ref="F67:G67"/>
    <mergeCell ref="C68:C69"/>
    <mergeCell ref="D68:D69"/>
    <mergeCell ref="F68:G68"/>
    <mergeCell ref="F69:G69"/>
    <mergeCell ref="C70:C71"/>
    <mergeCell ref="C74:C75"/>
    <mergeCell ref="D74:D75"/>
    <mergeCell ref="F74:G74"/>
    <mergeCell ref="F75:G75"/>
    <mergeCell ref="C76:C77"/>
    <mergeCell ref="D76:D77"/>
    <mergeCell ref="F76:G76"/>
    <mergeCell ref="F77:G77"/>
    <mergeCell ref="D70:D71"/>
    <mergeCell ref="F70:G70"/>
    <mergeCell ref="F71:G71"/>
    <mergeCell ref="C72:C73"/>
    <mergeCell ref="D72:D73"/>
    <mergeCell ref="F72:G72"/>
    <mergeCell ref="F73:G73"/>
    <mergeCell ref="D82:D83"/>
    <mergeCell ref="F82:G82"/>
    <mergeCell ref="F83:G83"/>
    <mergeCell ref="C84:C85"/>
    <mergeCell ref="D84:D85"/>
    <mergeCell ref="F84:G84"/>
    <mergeCell ref="F85:G85"/>
    <mergeCell ref="B78:B95"/>
    <mergeCell ref="C78:C79"/>
    <mergeCell ref="D78:D79"/>
    <mergeCell ref="F78:G78"/>
    <mergeCell ref="F79:G79"/>
    <mergeCell ref="C80:C81"/>
    <mergeCell ref="D80:D81"/>
    <mergeCell ref="F80:G80"/>
    <mergeCell ref="F81:G81"/>
    <mergeCell ref="C82:C83"/>
    <mergeCell ref="C90:C91"/>
    <mergeCell ref="D90:D91"/>
    <mergeCell ref="F90:G90"/>
    <mergeCell ref="F91:G91"/>
    <mergeCell ref="C92:C93"/>
    <mergeCell ref="D92:D93"/>
    <mergeCell ref="F92:G92"/>
    <mergeCell ref="F93:G93"/>
    <mergeCell ref="C86:C87"/>
    <mergeCell ref="D86:D87"/>
    <mergeCell ref="F86:G86"/>
    <mergeCell ref="F87:G87"/>
    <mergeCell ref="C88:C89"/>
    <mergeCell ref="D88:D89"/>
    <mergeCell ref="F88:G88"/>
    <mergeCell ref="F89:G89"/>
    <mergeCell ref="C94:C95"/>
    <mergeCell ref="D94:D95"/>
    <mergeCell ref="F94:G94"/>
    <mergeCell ref="F95:G95"/>
    <mergeCell ref="B96:B105"/>
    <mergeCell ref="F96:G96"/>
    <mergeCell ref="F97:G97"/>
    <mergeCell ref="F98:G98"/>
    <mergeCell ref="F99:G99"/>
    <mergeCell ref="F100:G100"/>
    <mergeCell ref="F101:G101"/>
    <mergeCell ref="F102:G102"/>
    <mergeCell ref="F103:G103"/>
    <mergeCell ref="F104:G104"/>
    <mergeCell ref="F105:G105"/>
    <mergeCell ref="B106:B114"/>
    <mergeCell ref="F106:G106"/>
    <mergeCell ref="F107:G107"/>
    <mergeCell ref="F108:G108"/>
    <mergeCell ref="F109:G109"/>
    <mergeCell ref="F110:G110"/>
    <mergeCell ref="F111:G111"/>
    <mergeCell ref="F112:G112"/>
    <mergeCell ref="F113:G113"/>
    <mergeCell ref="F114:G114"/>
    <mergeCell ref="B115:B119"/>
    <mergeCell ref="F115:G115"/>
    <mergeCell ref="F116:G116"/>
    <mergeCell ref="F117:G117"/>
    <mergeCell ref="F118:G118"/>
    <mergeCell ref="B126:B131"/>
    <mergeCell ref="F126:G126"/>
    <mergeCell ref="F127:G127"/>
    <mergeCell ref="F128:G128"/>
    <mergeCell ref="F129:G129"/>
    <mergeCell ref="F130:G130"/>
    <mergeCell ref="F131:G131"/>
    <mergeCell ref="F119:G119"/>
    <mergeCell ref="B120:B125"/>
    <mergeCell ref="F120:G120"/>
    <mergeCell ref="F121:G121"/>
    <mergeCell ref="F122:G122"/>
    <mergeCell ref="F123:G123"/>
    <mergeCell ref="F124:G124"/>
    <mergeCell ref="F125:G125"/>
    <mergeCell ref="D136:D137"/>
    <mergeCell ref="F136:G136"/>
    <mergeCell ref="F137:G137"/>
    <mergeCell ref="H141:H143"/>
    <mergeCell ref="I141:J143"/>
    <mergeCell ref="K141:O141"/>
    <mergeCell ref="B132:B137"/>
    <mergeCell ref="C132:C133"/>
    <mergeCell ref="D132:D133"/>
    <mergeCell ref="F132:G132"/>
    <mergeCell ref="F133:G133"/>
    <mergeCell ref="C134:C135"/>
    <mergeCell ref="D134:D135"/>
    <mergeCell ref="F134:G134"/>
    <mergeCell ref="F135:G135"/>
    <mergeCell ref="C136:C137"/>
    <mergeCell ref="B147:D147"/>
    <mergeCell ref="F152:F153"/>
    <mergeCell ref="I152:I153"/>
    <mergeCell ref="L152:L153"/>
    <mergeCell ref="P141:R143"/>
    <mergeCell ref="K142:L142"/>
    <mergeCell ref="M142:N142"/>
    <mergeCell ref="O142:O143"/>
    <mergeCell ref="B144:G144"/>
    <mergeCell ref="I144:J144"/>
    <mergeCell ref="P144:R144"/>
  </mergeCells>
  <phoneticPr fontId="1"/>
  <dataValidations count="1">
    <dataValidation type="decimal" operator="lessThanOrEqual" allowBlank="1" showInputMessage="1" showErrorMessage="1" error="負荷オーバーです" sqref="B148:C148 IX148:IY148 ST148:SU148 ACP148:ACQ148 AML148:AMM148 AWH148:AWI148 BGD148:BGE148 BPZ148:BQA148 BZV148:BZW148 CJR148:CJS148 CTN148:CTO148 DDJ148:DDK148 DNF148:DNG148 DXB148:DXC148 EGX148:EGY148 EQT148:EQU148 FAP148:FAQ148 FKL148:FKM148 FUH148:FUI148 GED148:GEE148 GNZ148:GOA148 GXV148:GXW148 HHR148:HHS148 HRN148:HRO148 IBJ148:IBK148 ILF148:ILG148 IVB148:IVC148 JEX148:JEY148 JOT148:JOU148 JYP148:JYQ148 KIL148:KIM148 KSH148:KSI148 LCD148:LCE148 LLZ148:LMA148 LVV148:LVW148 MFR148:MFS148 MPN148:MPO148 MZJ148:MZK148 NJF148:NJG148 NTB148:NTC148 OCX148:OCY148 OMT148:OMU148 OWP148:OWQ148 PGL148:PGM148 PQH148:PQI148 QAD148:QAE148 QJZ148:QKA148 QTV148:QTW148 RDR148:RDS148 RNN148:RNO148 RXJ148:RXK148 SHF148:SHG148 SRB148:SRC148 TAX148:TAY148 TKT148:TKU148 TUP148:TUQ148 UEL148:UEM148 UOH148:UOI148 UYD148:UYE148 VHZ148:VIA148 VRV148:VRW148 WBR148:WBS148 WLN148:WLO148 WVJ148:WVK148 B65684:C65684 IX65684:IY65684 ST65684:SU65684 ACP65684:ACQ65684 AML65684:AMM65684 AWH65684:AWI65684 BGD65684:BGE65684 BPZ65684:BQA65684 BZV65684:BZW65684 CJR65684:CJS65684 CTN65684:CTO65684 DDJ65684:DDK65684 DNF65684:DNG65684 DXB65684:DXC65684 EGX65684:EGY65684 EQT65684:EQU65684 FAP65684:FAQ65684 FKL65684:FKM65684 FUH65684:FUI65684 GED65684:GEE65684 GNZ65684:GOA65684 GXV65684:GXW65684 HHR65684:HHS65684 HRN65684:HRO65684 IBJ65684:IBK65684 ILF65684:ILG65684 IVB65684:IVC65684 JEX65684:JEY65684 JOT65684:JOU65684 JYP65684:JYQ65684 KIL65684:KIM65684 KSH65684:KSI65684 LCD65684:LCE65684 LLZ65684:LMA65684 LVV65684:LVW65684 MFR65684:MFS65684 MPN65684:MPO65684 MZJ65684:MZK65684 NJF65684:NJG65684 NTB65684:NTC65684 OCX65684:OCY65684 OMT65684:OMU65684 OWP65684:OWQ65684 PGL65684:PGM65684 PQH65684:PQI65684 QAD65684:QAE65684 QJZ65684:QKA65684 QTV65684:QTW65684 RDR65684:RDS65684 RNN65684:RNO65684 RXJ65684:RXK65684 SHF65684:SHG65684 SRB65684:SRC65684 TAX65684:TAY65684 TKT65684:TKU65684 TUP65684:TUQ65684 UEL65684:UEM65684 UOH65684:UOI65684 UYD65684:UYE65684 VHZ65684:VIA65684 VRV65684:VRW65684 WBR65684:WBS65684 WLN65684:WLO65684 WVJ65684:WVK65684 B131220:C131220 IX131220:IY131220 ST131220:SU131220 ACP131220:ACQ131220 AML131220:AMM131220 AWH131220:AWI131220 BGD131220:BGE131220 BPZ131220:BQA131220 BZV131220:BZW131220 CJR131220:CJS131220 CTN131220:CTO131220 DDJ131220:DDK131220 DNF131220:DNG131220 DXB131220:DXC131220 EGX131220:EGY131220 EQT131220:EQU131220 FAP131220:FAQ131220 FKL131220:FKM131220 FUH131220:FUI131220 GED131220:GEE131220 GNZ131220:GOA131220 GXV131220:GXW131220 HHR131220:HHS131220 HRN131220:HRO131220 IBJ131220:IBK131220 ILF131220:ILG131220 IVB131220:IVC131220 JEX131220:JEY131220 JOT131220:JOU131220 JYP131220:JYQ131220 KIL131220:KIM131220 KSH131220:KSI131220 LCD131220:LCE131220 LLZ131220:LMA131220 LVV131220:LVW131220 MFR131220:MFS131220 MPN131220:MPO131220 MZJ131220:MZK131220 NJF131220:NJG131220 NTB131220:NTC131220 OCX131220:OCY131220 OMT131220:OMU131220 OWP131220:OWQ131220 PGL131220:PGM131220 PQH131220:PQI131220 QAD131220:QAE131220 QJZ131220:QKA131220 QTV131220:QTW131220 RDR131220:RDS131220 RNN131220:RNO131220 RXJ131220:RXK131220 SHF131220:SHG131220 SRB131220:SRC131220 TAX131220:TAY131220 TKT131220:TKU131220 TUP131220:TUQ131220 UEL131220:UEM131220 UOH131220:UOI131220 UYD131220:UYE131220 VHZ131220:VIA131220 VRV131220:VRW131220 WBR131220:WBS131220 WLN131220:WLO131220 WVJ131220:WVK131220 B196756:C196756 IX196756:IY196756 ST196756:SU196756 ACP196756:ACQ196756 AML196756:AMM196756 AWH196756:AWI196756 BGD196756:BGE196756 BPZ196756:BQA196756 BZV196756:BZW196756 CJR196756:CJS196756 CTN196756:CTO196756 DDJ196756:DDK196756 DNF196756:DNG196756 DXB196756:DXC196756 EGX196756:EGY196756 EQT196756:EQU196756 FAP196756:FAQ196756 FKL196756:FKM196756 FUH196756:FUI196756 GED196756:GEE196756 GNZ196756:GOA196756 GXV196756:GXW196756 HHR196756:HHS196756 HRN196756:HRO196756 IBJ196756:IBK196756 ILF196756:ILG196756 IVB196756:IVC196756 JEX196756:JEY196756 JOT196756:JOU196756 JYP196756:JYQ196756 KIL196756:KIM196756 KSH196756:KSI196756 LCD196756:LCE196756 LLZ196756:LMA196756 LVV196756:LVW196756 MFR196756:MFS196756 MPN196756:MPO196756 MZJ196756:MZK196756 NJF196756:NJG196756 NTB196756:NTC196756 OCX196756:OCY196756 OMT196756:OMU196756 OWP196756:OWQ196756 PGL196756:PGM196756 PQH196756:PQI196756 QAD196756:QAE196756 QJZ196756:QKA196756 QTV196756:QTW196756 RDR196756:RDS196756 RNN196756:RNO196756 RXJ196756:RXK196756 SHF196756:SHG196756 SRB196756:SRC196756 TAX196756:TAY196756 TKT196756:TKU196756 TUP196756:TUQ196756 UEL196756:UEM196756 UOH196756:UOI196756 UYD196756:UYE196756 VHZ196756:VIA196756 VRV196756:VRW196756 WBR196756:WBS196756 WLN196756:WLO196756 WVJ196756:WVK196756 B262292:C262292 IX262292:IY262292 ST262292:SU262292 ACP262292:ACQ262292 AML262292:AMM262292 AWH262292:AWI262292 BGD262292:BGE262292 BPZ262292:BQA262292 BZV262292:BZW262292 CJR262292:CJS262292 CTN262292:CTO262292 DDJ262292:DDK262292 DNF262292:DNG262292 DXB262292:DXC262292 EGX262292:EGY262292 EQT262292:EQU262292 FAP262292:FAQ262292 FKL262292:FKM262292 FUH262292:FUI262292 GED262292:GEE262292 GNZ262292:GOA262292 GXV262292:GXW262292 HHR262292:HHS262292 HRN262292:HRO262292 IBJ262292:IBK262292 ILF262292:ILG262292 IVB262292:IVC262292 JEX262292:JEY262292 JOT262292:JOU262292 JYP262292:JYQ262292 KIL262292:KIM262292 KSH262292:KSI262292 LCD262292:LCE262292 LLZ262292:LMA262292 LVV262292:LVW262292 MFR262292:MFS262292 MPN262292:MPO262292 MZJ262292:MZK262292 NJF262292:NJG262292 NTB262292:NTC262292 OCX262292:OCY262292 OMT262292:OMU262292 OWP262292:OWQ262292 PGL262292:PGM262292 PQH262292:PQI262292 QAD262292:QAE262292 QJZ262292:QKA262292 QTV262292:QTW262292 RDR262292:RDS262292 RNN262292:RNO262292 RXJ262292:RXK262292 SHF262292:SHG262292 SRB262292:SRC262292 TAX262292:TAY262292 TKT262292:TKU262292 TUP262292:TUQ262292 UEL262292:UEM262292 UOH262292:UOI262292 UYD262292:UYE262292 VHZ262292:VIA262292 VRV262292:VRW262292 WBR262292:WBS262292 WLN262292:WLO262292 WVJ262292:WVK262292 B327828:C327828 IX327828:IY327828 ST327828:SU327828 ACP327828:ACQ327828 AML327828:AMM327828 AWH327828:AWI327828 BGD327828:BGE327828 BPZ327828:BQA327828 BZV327828:BZW327828 CJR327828:CJS327828 CTN327828:CTO327828 DDJ327828:DDK327828 DNF327828:DNG327828 DXB327828:DXC327828 EGX327828:EGY327828 EQT327828:EQU327828 FAP327828:FAQ327828 FKL327828:FKM327828 FUH327828:FUI327828 GED327828:GEE327828 GNZ327828:GOA327828 GXV327828:GXW327828 HHR327828:HHS327828 HRN327828:HRO327828 IBJ327828:IBK327828 ILF327828:ILG327828 IVB327828:IVC327828 JEX327828:JEY327828 JOT327828:JOU327828 JYP327828:JYQ327828 KIL327828:KIM327828 KSH327828:KSI327828 LCD327828:LCE327828 LLZ327828:LMA327828 LVV327828:LVW327828 MFR327828:MFS327828 MPN327828:MPO327828 MZJ327828:MZK327828 NJF327828:NJG327828 NTB327828:NTC327828 OCX327828:OCY327828 OMT327828:OMU327828 OWP327828:OWQ327828 PGL327828:PGM327828 PQH327828:PQI327828 QAD327828:QAE327828 QJZ327828:QKA327828 QTV327828:QTW327828 RDR327828:RDS327828 RNN327828:RNO327828 RXJ327828:RXK327828 SHF327828:SHG327828 SRB327828:SRC327828 TAX327828:TAY327828 TKT327828:TKU327828 TUP327828:TUQ327828 UEL327828:UEM327828 UOH327828:UOI327828 UYD327828:UYE327828 VHZ327828:VIA327828 VRV327828:VRW327828 WBR327828:WBS327828 WLN327828:WLO327828 WVJ327828:WVK327828 B393364:C393364 IX393364:IY393364 ST393364:SU393364 ACP393364:ACQ393364 AML393364:AMM393364 AWH393364:AWI393364 BGD393364:BGE393364 BPZ393364:BQA393364 BZV393364:BZW393364 CJR393364:CJS393364 CTN393364:CTO393364 DDJ393364:DDK393364 DNF393364:DNG393364 DXB393364:DXC393364 EGX393364:EGY393364 EQT393364:EQU393364 FAP393364:FAQ393364 FKL393364:FKM393364 FUH393364:FUI393364 GED393364:GEE393364 GNZ393364:GOA393364 GXV393364:GXW393364 HHR393364:HHS393364 HRN393364:HRO393364 IBJ393364:IBK393364 ILF393364:ILG393364 IVB393364:IVC393364 JEX393364:JEY393364 JOT393364:JOU393364 JYP393364:JYQ393364 KIL393364:KIM393364 KSH393364:KSI393364 LCD393364:LCE393364 LLZ393364:LMA393364 LVV393364:LVW393364 MFR393364:MFS393364 MPN393364:MPO393364 MZJ393364:MZK393364 NJF393364:NJG393364 NTB393364:NTC393364 OCX393364:OCY393364 OMT393364:OMU393364 OWP393364:OWQ393364 PGL393364:PGM393364 PQH393364:PQI393364 QAD393364:QAE393364 QJZ393364:QKA393364 QTV393364:QTW393364 RDR393364:RDS393364 RNN393364:RNO393364 RXJ393364:RXK393364 SHF393364:SHG393364 SRB393364:SRC393364 TAX393364:TAY393364 TKT393364:TKU393364 TUP393364:TUQ393364 UEL393364:UEM393364 UOH393364:UOI393364 UYD393364:UYE393364 VHZ393364:VIA393364 VRV393364:VRW393364 WBR393364:WBS393364 WLN393364:WLO393364 WVJ393364:WVK393364 B458900:C458900 IX458900:IY458900 ST458900:SU458900 ACP458900:ACQ458900 AML458900:AMM458900 AWH458900:AWI458900 BGD458900:BGE458900 BPZ458900:BQA458900 BZV458900:BZW458900 CJR458900:CJS458900 CTN458900:CTO458900 DDJ458900:DDK458900 DNF458900:DNG458900 DXB458900:DXC458900 EGX458900:EGY458900 EQT458900:EQU458900 FAP458900:FAQ458900 FKL458900:FKM458900 FUH458900:FUI458900 GED458900:GEE458900 GNZ458900:GOA458900 GXV458900:GXW458900 HHR458900:HHS458900 HRN458900:HRO458900 IBJ458900:IBK458900 ILF458900:ILG458900 IVB458900:IVC458900 JEX458900:JEY458900 JOT458900:JOU458900 JYP458900:JYQ458900 KIL458900:KIM458900 KSH458900:KSI458900 LCD458900:LCE458900 LLZ458900:LMA458900 LVV458900:LVW458900 MFR458900:MFS458900 MPN458900:MPO458900 MZJ458900:MZK458900 NJF458900:NJG458900 NTB458900:NTC458900 OCX458900:OCY458900 OMT458900:OMU458900 OWP458900:OWQ458900 PGL458900:PGM458900 PQH458900:PQI458900 QAD458900:QAE458900 QJZ458900:QKA458900 QTV458900:QTW458900 RDR458900:RDS458900 RNN458900:RNO458900 RXJ458900:RXK458900 SHF458900:SHG458900 SRB458900:SRC458900 TAX458900:TAY458900 TKT458900:TKU458900 TUP458900:TUQ458900 UEL458900:UEM458900 UOH458900:UOI458900 UYD458900:UYE458900 VHZ458900:VIA458900 VRV458900:VRW458900 WBR458900:WBS458900 WLN458900:WLO458900 WVJ458900:WVK458900 B524436:C524436 IX524436:IY524436 ST524436:SU524436 ACP524436:ACQ524436 AML524436:AMM524436 AWH524436:AWI524436 BGD524436:BGE524436 BPZ524436:BQA524436 BZV524436:BZW524436 CJR524436:CJS524436 CTN524436:CTO524436 DDJ524436:DDK524436 DNF524436:DNG524436 DXB524436:DXC524436 EGX524436:EGY524436 EQT524436:EQU524436 FAP524436:FAQ524436 FKL524436:FKM524436 FUH524436:FUI524436 GED524436:GEE524436 GNZ524436:GOA524436 GXV524436:GXW524436 HHR524436:HHS524436 HRN524436:HRO524436 IBJ524436:IBK524436 ILF524436:ILG524436 IVB524436:IVC524436 JEX524436:JEY524436 JOT524436:JOU524436 JYP524436:JYQ524436 KIL524436:KIM524436 KSH524436:KSI524436 LCD524436:LCE524436 LLZ524436:LMA524436 LVV524436:LVW524436 MFR524436:MFS524436 MPN524436:MPO524436 MZJ524436:MZK524436 NJF524436:NJG524436 NTB524436:NTC524436 OCX524436:OCY524436 OMT524436:OMU524436 OWP524436:OWQ524436 PGL524436:PGM524436 PQH524436:PQI524436 QAD524436:QAE524436 QJZ524436:QKA524436 QTV524436:QTW524436 RDR524436:RDS524436 RNN524436:RNO524436 RXJ524436:RXK524436 SHF524436:SHG524436 SRB524436:SRC524436 TAX524436:TAY524436 TKT524436:TKU524436 TUP524436:TUQ524436 UEL524436:UEM524436 UOH524436:UOI524436 UYD524436:UYE524436 VHZ524436:VIA524436 VRV524436:VRW524436 WBR524436:WBS524436 WLN524436:WLO524436 WVJ524436:WVK524436 B589972:C589972 IX589972:IY589972 ST589972:SU589972 ACP589972:ACQ589972 AML589972:AMM589972 AWH589972:AWI589972 BGD589972:BGE589972 BPZ589972:BQA589972 BZV589972:BZW589972 CJR589972:CJS589972 CTN589972:CTO589972 DDJ589972:DDK589972 DNF589972:DNG589972 DXB589972:DXC589972 EGX589972:EGY589972 EQT589972:EQU589972 FAP589972:FAQ589972 FKL589972:FKM589972 FUH589972:FUI589972 GED589972:GEE589972 GNZ589972:GOA589972 GXV589972:GXW589972 HHR589972:HHS589972 HRN589972:HRO589972 IBJ589972:IBK589972 ILF589972:ILG589972 IVB589972:IVC589972 JEX589972:JEY589972 JOT589972:JOU589972 JYP589972:JYQ589972 KIL589972:KIM589972 KSH589972:KSI589972 LCD589972:LCE589972 LLZ589972:LMA589972 LVV589972:LVW589972 MFR589972:MFS589972 MPN589972:MPO589972 MZJ589972:MZK589972 NJF589972:NJG589972 NTB589972:NTC589972 OCX589972:OCY589972 OMT589972:OMU589972 OWP589972:OWQ589972 PGL589972:PGM589972 PQH589972:PQI589972 QAD589972:QAE589972 QJZ589972:QKA589972 QTV589972:QTW589972 RDR589972:RDS589972 RNN589972:RNO589972 RXJ589972:RXK589972 SHF589972:SHG589972 SRB589972:SRC589972 TAX589972:TAY589972 TKT589972:TKU589972 TUP589972:TUQ589972 UEL589972:UEM589972 UOH589972:UOI589972 UYD589972:UYE589972 VHZ589972:VIA589972 VRV589972:VRW589972 WBR589972:WBS589972 WLN589972:WLO589972 WVJ589972:WVK589972 B655508:C655508 IX655508:IY655508 ST655508:SU655508 ACP655508:ACQ655508 AML655508:AMM655508 AWH655508:AWI655508 BGD655508:BGE655508 BPZ655508:BQA655508 BZV655508:BZW655508 CJR655508:CJS655508 CTN655508:CTO655508 DDJ655508:DDK655508 DNF655508:DNG655508 DXB655508:DXC655508 EGX655508:EGY655508 EQT655508:EQU655508 FAP655508:FAQ655508 FKL655508:FKM655508 FUH655508:FUI655508 GED655508:GEE655508 GNZ655508:GOA655508 GXV655508:GXW655508 HHR655508:HHS655508 HRN655508:HRO655508 IBJ655508:IBK655508 ILF655508:ILG655508 IVB655508:IVC655508 JEX655508:JEY655508 JOT655508:JOU655508 JYP655508:JYQ655508 KIL655508:KIM655508 KSH655508:KSI655508 LCD655508:LCE655508 LLZ655508:LMA655508 LVV655508:LVW655508 MFR655508:MFS655508 MPN655508:MPO655508 MZJ655508:MZK655508 NJF655508:NJG655508 NTB655508:NTC655508 OCX655508:OCY655508 OMT655508:OMU655508 OWP655508:OWQ655508 PGL655508:PGM655508 PQH655508:PQI655508 QAD655508:QAE655508 QJZ655508:QKA655508 QTV655508:QTW655508 RDR655508:RDS655508 RNN655508:RNO655508 RXJ655508:RXK655508 SHF655508:SHG655508 SRB655508:SRC655508 TAX655508:TAY655508 TKT655508:TKU655508 TUP655508:TUQ655508 UEL655508:UEM655508 UOH655508:UOI655508 UYD655508:UYE655508 VHZ655508:VIA655508 VRV655508:VRW655508 WBR655508:WBS655508 WLN655508:WLO655508 WVJ655508:WVK655508 B721044:C721044 IX721044:IY721044 ST721044:SU721044 ACP721044:ACQ721044 AML721044:AMM721044 AWH721044:AWI721044 BGD721044:BGE721044 BPZ721044:BQA721044 BZV721044:BZW721044 CJR721044:CJS721044 CTN721044:CTO721044 DDJ721044:DDK721044 DNF721044:DNG721044 DXB721044:DXC721044 EGX721044:EGY721044 EQT721044:EQU721044 FAP721044:FAQ721044 FKL721044:FKM721044 FUH721044:FUI721044 GED721044:GEE721044 GNZ721044:GOA721044 GXV721044:GXW721044 HHR721044:HHS721044 HRN721044:HRO721044 IBJ721044:IBK721044 ILF721044:ILG721044 IVB721044:IVC721044 JEX721044:JEY721044 JOT721044:JOU721044 JYP721044:JYQ721044 KIL721044:KIM721044 KSH721044:KSI721044 LCD721044:LCE721044 LLZ721044:LMA721044 LVV721044:LVW721044 MFR721044:MFS721044 MPN721044:MPO721044 MZJ721044:MZK721044 NJF721044:NJG721044 NTB721044:NTC721044 OCX721044:OCY721044 OMT721044:OMU721044 OWP721044:OWQ721044 PGL721044:PGM721044 PQH721044:PQI721044 QAD721044:QAE721044 QJZ721044:QKA721044 QTV721044:QTW721044 RDR721044:RDS721044 RNN721044:RNO721044 RXJ721044:RXK721044 SHF721044:SHG721044 SRB721044:SRC721044 TAX721044:TAY721044 TKT721044:TKU721044 TUP721044:TUQ721044 UEL721044:UEM721044 UOH721044:UOI721044 UYD721044:UYE721044 VHZ721044:VIA721044 VRV721044:VRW721044 WBR721044:WBS721044 WLN721044:WLO721044 WVJ721044:WVK721044 B786580:C786580 IX786580:IY786580 ST786580:SU786580 ACP786580:ACQ786580 AML786580:AMM786580 AWH786580:AWI786580 BGD786580:BGE786580 BPZ786580:BQA786580 BZV786580:BZW786580 CJR786580:CJS786580 CTN786580:CTO786580 DDJ786580:DDK786580 DNF786580:DNG786580 DXB786580:DXC786580 EGX786580:EGY786580 EQT786580:EQU786580 FAP786580:FAQ786580 FKL786580:FKM786580 FUH786580:FUI786580 GED786580:GEE786580 GNZ786580:GOA786580 GXV786580:GXW786580 HHR786580:HHS786580 HRN786580:HRO786580 IBJ786580:IBK786580 ILF786580:ILG786580 IVB786580:IVC786580 JEX786580:JEY786580 JOT786580:JOU786580 JYP786580:JYQ786580 KIL786580:KIM786580 KSH786580:KSI786580 LCD786580:LCE786580 LLZ786580:LMA786580 LVV786580:LVW786580 MFR786580:MFS786580 MPN786580:MPO786580 MZJ786580:MZK786580 NJF786580:NJG786580 NTB786580:NTC786580 OCX786580:OCY786580 OMT786580:OMU786580 OWP786580:OWQ786580 PGL786580:PGM786580 PQH786580:PQI786580 QAD786580:QAE786580 QJZ786580:QKA786580 QTV786580:QTW786580 RDR786580:RDS786580 RNN786580:RNO786580 RXJ786580:RXK786580 SHF786580:SHG786580 SRB786580:SRC786580 TAX786580:TAY786580 TKT786580:TKU786580 TUP786580:TUQ786580 UEL786580:UEM786580 UOH786580:UOI786580 UYD786580:UYE786580 VHZ786580:VIA786580 VRV786580:VRW786580 WBR786580:WBS786580 WLN786580:WLO786580 WVJ786580:WVK786580 B852116:C852116 IX852116:IY852116 ST852116:SU852116 ACP852116:ACQ852116 AML852116:AMM852116 AWH852116:AWI852116 BGD852116:BGE852116 BPZ852116:BQA852116 BZV852116:BZW852116 CJR852116:CJS852116 CTN852116:CTO852116 DDJ852116:DDK852116 DNF852116:DNG852116 DXB852116:DXC852116 EGX852116:EGY852116 EQT852116:EQU852116 FAP852116:FAQ852116 FKL852116:FKM852116 FUH852116:FUI852116 GED852116:GEE852116 GNZ852116:GOA852116 GXV852116:GXW852116 HHR852116:HHS852116 HRN852116:HRO852116 IBJ852116:IBK852116 ILF852116:ILG852116 IVB852116:IVC852116 JEX852116:JEY852116 JOT852116:JOU852116 JYP852116:JYQ852116 KIL852116:KIM852116 KSH852116:KSI852116 LCD852116:LCE852116 LLZ852116:LMA852116 LVV852116:LVW852116 MFR852116:MFS852116 MPN852116:MPO852116 MZJ852116:MZK852116 NJF852116:NJG852116 NTB852116:NTC852116 OCX852116:OCY852116 OMT852116:OMU852116 OWP852116:OWQ852116 PGL852116:PGM852116 PQH852116:PQI852116 QAD852116:QAE852116 QJZ852116:QKA852116 QTV852116:QTW852116 RDR852116:RDS852116 RNN852116:RNO852116 RXJ852116:RXK852116 SHF852116:SHG852116 SRB852116:SRC852116 TAX852116:TAY852116 TKT852116:TKU852116 TUP852116:TUQ852116 UEL852116:UEM852116 UOH852116:UOI852116 UYD852116:UYE852116 VHZ852116:VIA852116 VRV852116:VRW852116 WBR852116:WBS852116 WLN852116:WLO852116 WVJ852116:WVK852116 B917652:C917652 IX917652:IY917652 ST917652:SU917652 ACP917652:ACQ917652 AML917652:AMM917652 AWH917652:AWI917652 BGD917652:BGE917652 BPZ917652:BQA917652 BZV917652:BZW917652 CJR917652:CJS917652 CTN917652:CTO917652 DDJ917652:DDK917652 DNF917652:DNG917652 DXB917652:DXC917652 EGX917652:EGY917652 EQT917652:EQU917652 FAP917652:FAQ917652 FKL917652:FKM917652 FUH917652:FUI917652 GED917652:GEE917652 GNZ917652:GOA917652 GXV917652:GXW917652 HHR917652:HHS917652 HRN917652:HRO917652 IBJ917652:IBK917652 ILF917652:ILG917652 IVB917652:IVC917652 JEX917652:JEY917652 JOT917652:JOU917652 JYP917652:JYQ917652 KIL917652:KIM917652 KSH917652:KSI917652 LCD917652:LCE917652 LLZ917652:LMA917652 LVV917652:LVW917652 MFR917652:MFS917652 MPN917652:MPO917652 MZJ917652:MZK917652 NJF917652:NJG917652 NTB917652:NTC917652 OCX917652:OCY917652 OMT917652:OMU917652 OWP917652:OWQ917652 PGL917652:PGM917652 PQH917652:PQI917652 QAD917652:QAE917652 QJZ917652:QKA917652 QTV917652:QTW917652 RDR917652:RDS917652 RNN917652:RNO917652 RXJ917652:RXK917652 SHF917652:SHG917652 SRB917652:SRC917652 TAX917652:TAY917652 TKT917652:TKU917652 TUP917652:TUQ917652 UEL917652:UEM917652 UOH917652:UOI917652 UYD917652:UYE917652 VHZ917652:VIA917652 VRV917652:VRW917652 WBR917652:WBS917652 WLN917652:WLO917652 WVJ917652:WVK917652 B983188:C983188 IX983188:IY983188 ST983188:SU983188 ACP983188:ACQ983188 AML983188:AMM983188 AWH983188:AWI983188 BGD983188:BGE983188 BPZ983188:BQA983188 BZV983188:BZW983188 CJR983188:CJS983188 CTN983188:CTO983188 DDJ983188:DDK983188 DNF983188:DNG983188 DXB983188:DXC983188 EGX983188:EGY983188 EQT983188:EQU983188 FAP983188:FAQ983188 FKL983188:FKM983188 FUH983188:FUI983188 GED983188:GEE983188 GNZ983188:GOA983188 GXV983188:GXW983188 HHR983188:HHS983188 HRN983188:HRO983188 IBJ983188:IBK983188 ILF983188:ILG983188 IVB983188:IVC983188 JEX983188:JEY983188 JOT983188:JOU983188 JYP983188:JYQ983188 KIL983188:KIM983188 KSH983188:KSI983188 LCD983188:LCE983188 LLZ983188:LMA983188 LVV983188:LVW983188 MFR983188:MFS983188 MPN983188:MPO983188 MZJ983188:MZK983188 NJF983188:NJG983188 NTB983188:NTC983188 OCX983188:OCY983188 OMT983188:OMU983188 OWP983188:OWQ983188 PGL983188:PGM983188 PQH983188:PQI983188 QAD983188:QAE983188 QJZ983188:QKA983188 QTV983188:QTW983188 RDR983188:RDS983188 RNN983188:RNO983188 RXJ983188:RXK983188 SHF983188:SHG983188 SRB983188:SRC983188 TAX983188:TAY983188 TKT983188:TKU983188 TUP983188:TUQ983188 UEL983188:UEM983188 UOH983188:UOI983188 UYD983188:UYE983188 VHZ983188:VIA983188 VRV983188:VRW983188 WBR983188:WBS983188 WLN983188:WLO983188 WVJ983188:WVK983188" xr:uid="{041DF141-C8B2-44B5-B887-5CA677BE82B3}">
      <formula1>M153</formula1>
    </dataValidation>
  </dataValidations>
  <pageMargins left="0.7" right="0.7" top="0.75" bottom="0.75" header="0.3" footer="0.3"/>
  <pageSetup paperSize="9" scale="37" orientation="portrait" horizontalDpi="4294967293" r:id="rId1"/>
  <colBreaks count="1" manualBreakCount="1">
    <brk id="18" max="149"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DBCFA-662A-4865-B236-E19A58311D19}">
  <sheetPr codeName="Sheet11">
    <pageSetUpPr fitToPage="1"/>
  </sheetPr>
  <dimension ref="B1:AE159"/>
  <sheetViews>
    <sheetView showGridLines="0" view="pageBreakPreview" zoomScale="60" zoomScaleNormal="100" workbookViewId="0">
      <selection activeCell="H14" sqref="H14"/>
    </sheetView>
  </sheetViews>
  <sheetFormatPr defaultColWidth="9" defaultRowHeight="13" outlineLevelRow="1" outlineLevelCol="1"/>
  <cols>
    <col min="1" max="1" width="3.08984375" style="149" customWidth="1"/>
    <col min="2" max="2" width="19.6328125" style="149" customWidth="1"/>
    <col min="3" max="3" width="5.90625" style="149" bestFit="1" customWidth="1"/>
    <col min="4" max="4" width="8" style="149" customWidth="1"/>
    <col min="5" max="5" width="12" style="149" customWidth="1" outlineLevel="1"/>
    <col min="6" max="6" width="4.90625" style="149" customWidth="1"/>
    <col min="7" max="7" width="6.90625" style="149" customWidth="1"/>
    <col min="8" max="14" width="10.08984375" style="149" customWidth="1"/>
    <col min="15" max="16" width="10.08984375" style="150" customWidth="1"/>
    <col min="17" max="17" width="7.6328125" style="150" customWidth="1"/>
    <col min="18" max="18" width="7.6328125" style="149" customWidth="1"/>
    <col min="19" max="19" width="7.36328125" style="149" bestFit="1" customWidth="1"/>
    <col min="20" max="20" width="15.36328125" style="149" customWidth="1"/>
    <col min="21" max="21" width="4.453125" style="149" customWidth="1"/>
    <col min="22" max="22" width="5.08984375" style="149" bestFit="1" customWidth="1"/>
    <col min="23" max="23" width="9" style="149" bestFit="1" customWidth="1"/>
    <col min="24" max="24" width="5.453125" style="149" bestFit="1" customWidth="1"/>
    <col min="25" max="27" width="5.08984375" style="149" bestFit="1" customWidth="1"/>
    <col min="28" max="28" width="7.36328125" style="149" bestFit="1" customWidth="1"/>
    <col min="29" max="31" width="5.08984375" style="149" bestFit="1" customWidth="1"/>
    <col min="32" max="32" width="4" style="149" bestFit="1" customWidth="1"/>
    <col min="33" max="38" width="5.08984375" style="149" bestFit="1" customWidth="1"/>
    <col min="39" max="256" width="9" style="149"/>
    <col min="257" max="257" width="3.08984375" style="149" customWidth="1"/>
    <col min="258" max="258" width="19.6328125" style="149" customWidth="1"/>
    <col min="259" max="259" width="5.90625" style="149" bestFit="1" customWidth="1"/>
    <col min="260" max="260" width="8" style="149" customWidth="1"/>
    <col min="261" max="261" width="12" style="149" customWidth="1"/>
    <col min="262" max="262" width="4.90625" style="149" customWidth="1"/>
    <col min="263" max="263" width="6.90625" style="149" customWidth="1"/>
    <col min="264" max="272" width="10.08984375" style="149" customWidth="1"/>
    <col min="273" max="274" width="7.6328125" style="149" customWidth="1"/>
    <col min="275" max="275" width="7.36328125" style="149" bestFit="1" customWidth="1"/>
    <col min="276" max="276" width="15.36328125" style="149" customWidth="1"/>
    <col min="277" max="277" width="4.453125" style="149" customWidth="1"/>
    <col min="278" max="278" width="5.08984375" style="149" bestFit="1" customWidth="1"/>
    <col min="279" max="279" width="9" style="149" bestFit="1"/>
    <col min="280" max="280" width="5.453125" style="149" bestFit="1" customWidth="1"/>
    <col min="281" max="283" width="5.08984375" style="149" bestFit="1" customWidth="1"/>
    <col min="284" max="284" width="7.36328125" style="149" bestFit="1" customWidth="1"/>
    <col min="285" max="287" width="5.08984375" style="149" bestFit="1" customWidth="1"/>
    <col min="288" max="288" width="4" style="149" bestFit="1" customWidth="1"/>
    <col min="289" max="294" width="5.08984375" style="149" bestFit="1" customWidth="1"/>
    <col min="295" max="512" width="9" style="149"/>
    <col min="513" max="513" width="3.08984375" style="149" customWidth="1"/>
    <col min="514" max="514" width="19.6328125" style="149" customWidth="1"/>
    <col min="515" max="515" width="5.90625" style="149" bestFit="1" customWidth="1"/>
    <col min="516" max="516" width="8" style="149" customWidth="1"/>
    <col min="517" max="517" width="12" style="149" customWidth="1"/>
    <col min="518" max="518" width="4.90625" style="149" customWidth="1"/>
    <col min="519" max="519" width="6.90625" style="149" customWidth="1"/>
    <col min="520" max="528" width="10.08984375" style="149" customWidth="1"/>
    <col min="529" max="530" width="7.6328125" style="149" customWidth="1"/>
    <col min="531" max="531" width="7.36328125" style="149" bestFit="1" customWidth="1"/>
    <col min="532" max="532" width="15.36328125" style="149" customWidth="1"/>
    <col min="533" max="533" width="4.453125" style="149" customWidth="1"/>
    <col min="534" max="534" width="5.08984375" style="149" bestFit="1" customWidth="1"/>
    <col min="535" max="535" width="9" style="149" bestFit="1"/>
    <col min="536" max="536" width="5.453125" style="149" bestFit="1" customWidth="1"/>
    <col min="537" max="539" width="5.08984375" style="149" bestFit="1" customWidth="1"/>
    <col min="540" max="540" width="7.36328125" style="149" bestFit="1" customWidth="1"/>
    <col min="541" max="543" width="5.08984375" style="149" bestFit="1" customWidth="1"/>
    <col min="544" max="544" width="4" style="149" bestFit="1" customWidth="1"/>
    <col min="545" max="550" width="5.08984375" style="149" bestFit="1" customWidth="1"/>
    <col min="551" max="768" width="9" style="149"/>
    <col min="769" max="769" width="3.08984375" style="149" customWidth="1"/>
    <col min="770" max="770" width="19.6328125" style="149" customWidth="1"/>
    <col min="771" max="771" width="5.90625" style="149" bestFit="1" customWidth="1"/>
    <col min="772" max="772" width="8" style="149" customWidth="1"/>
    <col min="773" max="773" width="12" style="149" customWidth="1"/>
    <col min="774" max="774" width="4.90625" style="149" customWidth="1"/>
    <col min="775" max="775" width="6.90625" style="149" customWidth="1"/>
    <col min="776" max="784" width="10.08984375" style="149" customWidth="1"/>
    <col min="785" max="786" width="7.6328125" style="149" customWidth="1"/>
    <col min="787" max="787" width="7.36328125" style="149" bestFit="1" customWidth="1"/>
    <col min="788" max="788" width="15.36328125" style="149" customWidth="1"/>
    <col min="789" max="789" width="4.453125" style="149" customWidth="1"/>
    <col min="790" max="790" width="5.08984375" style="149" bestFit="1" customWidth="1"/>
    <col min="791" max="791" width="9" style="149" bestFit="1"/>
    <col min="792" max="792" width="5.453125" style="149" bestFit="1" customWidth="1"/>
    <col min="793" max="795" width="5.08984375" style="149" bestFit="1" customWidth="1"/>
    <col min="796" max="796" width="7.36328125" style="149" bestFit="1" customWidth="1"/>
    <col min="797" max="799" width="5.08984375" style="149" bestFit="1" customWidth="1"/>
    <col min="800" max="800" width="4" style="149" bestFit="1" customWidth="1"/>
    <col min="801" max="806" width="5.08984375" style="149" bestFit="1" customWidth="1"/>
    <col min="807" max="1024" width="9" style="149"/>
    <col min="1025" max="1025" width="3.08984375" style="149" customWidth="1"/>
    <col min="1026" max="1026" width="19.6328125" style="149" customWidth="1"/>
    <col min="1027" max="1027" width="5.90625" style="149" bestFit="1" customWidth="1"/>
    <col min="1028" max="1028" width="8" style="149" customWidth="1"/>
    <col min="1029" max="1029" width="12" style="149" customWidth="1"/>
    <col min="1030" max="1030" width="4.90625" style="149" customWidth="1"/>
    <col min="1031" max="1031" width="6.90625" style="149" customWidth="1"/>
    <col min="1032" max="1040" width="10.08984375" style="149" customWidth="1"/>
    <col min="1041" max="1042" width="7.6328125" style="149" customWidth="1"/>
    <col min="1043" max="1043" width="7.36328125" style="149" bestFit="1" customWidth="1"/>
    <col min="1044" max="1044" width="15.36328125" style="149" customWidth="1"/>
    <col min="1045" max="1045" width="4.453125" style="149" customWidth="1"/>
    <col min="1046" max="1046" width="5.08984375" style="149" bestFit="1" customWidth="1"/>
    <col min="1047" max="1047" width="9" style="149" bestFit="1"/>
    <col min="1048" max="1048" width="5.453125" style="149" bestFit="1" customWidth="1"/>
    <col min="1049" max="1051" width="5.08984375" style="149" bestFit="1" customWidth="1"/>
    <col min="1052" max="1052" width="7.36328125" style="149" bestFit="1" customWidth="1"/>
    <col min="1053" max="1055" width="5.08984375" style="149" bestFit="1" customWidth="1"/>
    <col min="1056" max="1056" width="4" style="149" bestFit="1" customWidth="1"/>
    <col min="1057" max="1062" width="5.08984375" style="149" bestFit="1" customWidth="1"/>
    <col min="1063" max="1280" width="9" style="149"/>
    <col min="1281" max="1281" width="3.08984375" style="149" customWidth="1"/>
    <col min="1282" max="1282" width="19.6328125" style="149" customWidth="1"/>
    <col min="1283" max="1283" width="5.90625" style="149" bestFit="1" customWidth="1"/>
    <col min="1284" max="1284" width="8" style="149" customWidth="1"/>
    <col min="1285" max="1285" width="12" style="149" customWidth="1"/>
    <col min="1286" max="1286" width="4.90625" style="149" customWidth="1"/>
    <col min="1287" max="1287" width="6.90625" style="149" customWidth="1"/>
    <col min="1288" max="1296" width="10.08984375" style="149" customWidth="1"/>
    <col min="1297" max="1298" width="7.6328125" style="149" customWidth="1"/>
    <col min="1299" max="1299" width="7.36328125" style="149" bestFit="1" customWidth="1"/>
    <col min="1300" max="1300" width="15.36328125" style="149" customWidth="1"/>
    <col min="1301" max="1301" width="4.453125" style="149" customWidth="1"/>
    <col min="1302" max="1302" width="5.08984375" style="149" bestFit="1" customWidth="1"/>
    <col min="1303" max="1303" width="9" style="149" bestFit="1"/>
    <col min="1304" max="1304" width="5.453125" style="149" bestFit="1" customWidth="1"/>
    <col min="1305" max="1307" width="5.08984375" style="149" bestFit="1" customWidth="1"/>
    <col min="1308" max="1308" width="7.36328125" style="149" bestFit="1" customWidth="1"/>
    <col min="1309" max="1311" width="5.08984375" style="149" bestFit="1" customWidth="1"/>
    <col min="1312" max="1312" width="4" style="149" bestFit="1" customWidth="1"/>
    <col min="1313" max="1318" width="5.08984375" style="149" bestFit="1" customWidth="1"/>
    <col min="1319" max="1536" width="9" style="149"/>
    <col min="1537" max="1537" width="3.08984375" style="149" customWidth="1"/>
    <col min="1538" max="1538" width="19.6328125" style="149" customWidth="1"/>
    <col min="1539" max="1539" width="5.90625" style="149" bestFit="1" customWidth="1"/>
    <col min="1540" max="1540" width="8" style="149" customWidth="1"/>
    <col min="1541" max="1541" width="12" style="149" customWidth="1"/>
    <col min="1542" max="1542" width="4.90625" style="149" customWidth="1"/>
    <col min="1543" max="1543" width="6.90625" style="149" customWidth="1"/>
    <col min="1544" max="1552" width="10.08984375" style="149" customWidth="1"/>
    <col min="1553" max="1554" width="7.6328125" style="149" customWidth="1"/>
    <col min="1555" max="1555" width="7.36328125" style="149" bestFit="1" customWidth="1"/>
    <col min="1556" max="1556" width="15.36328125" style="149" customWidth="1"/>
    <col min="1557" max="1557" width="4.453125" style="149" customWidth="1"/>
    <col min="1558" max="1558" width="5.08984375" style="149" bestFit="1" customWidth="1"/>
    <col min="1559" max="1559" width="9" style="149" bestFit="1"/>
    <col min="1560" max="1560" width="5.453125" style="149" bestFit="1" customWidth="1"/>
    <col min="1561" max="1563" width="5.08984375" style="149" bestFit="1" customWidth="1"/>
    <col min="1564" max="1564" width="7.36328125" style="149" bestFit="1" customWidth="1"/>
    <col min="1565" max="1567" width="5.08984375" style="149" bestFit="1" customWidth="1"/>
    <col min="1568" max="1568" width="4" style="149" bestFit="1" customWidth="1"/>
    <col min="1569" max="1574" width="5.08984375" style="149" bestFit="1" customWidth="1"/>
    <col min="1575" max="1792" width="9" style="149"/>
    <col min="1793" max="1793" width="3.08984375" style="149" customWidth="1"/>
    <col min="1794" max="1794" width="19.6328125" style="149" customWidth="1"/>
    <col min="1795" max="1795" width="5.90625" style="149" bestFit="1" customWidth="1"/>
    <col min="1796" max="1796" width="8" style="149" customWidth="1"/>
    <col min="1797" max="1797" width="12" style="149" customWidth="1"/>
    <col min="1798" max="1798" width="4.90625" style="149" customWidth="1"/>
    <col min="1799" max="1799" width="6.90625" style="149" customWidth="1"/>
    <col min="1800" max="1808" width="10.08984375" style="149" customWidth="1"/>
    <col min="1809" max="1810" width="7.6328125" style="149" customWidth="1"/>
    <col min="1811" max="1811" width="7.36328125" style="149" bestFit="1" customWidth="1"/>
    <col min="1812" max="1812" width="15.36328125" style="149" customWidth="1"/>
    <col min="1813" max="1813" width="4.453125" style="149" customWidth="1"/>
    <col min="1814" max="1814" width="5.08984375" style="149" bestFit="1" customWidth="1"/>
    <col min="1815" max="1815" width="9" style="149" bestFit="1"/>
    <col min="1816" max="1816" width="5.453125" style="149" bestFit="1" customWidth="1"/>
    <col min="1817" max="1819" width="5.08984375" style="149" bestFit="1" customWidth="1"/>
    <col min="1820" max="1820" width="7.36328125" style="149" bestFit="1" customWidth="1"/>
    <col min="1821" max="1823" width="5.08984375" style="149" bestFit="1" customWidth="1"/>
    <col min="1824" max="1824" width="4" style="149" bestFit="1" customWidth="1"/>
    <col min="1825" max="1830" width="5.08984375" style="149" bestFit="1" customWidth="1"/>
    <col min="1831" max="2048" width="9" style="149"/>
    <col min="2049" max="2049" width="3.08984375" style="149" customWidth="1"/>
    <col min="2050" max="2050" width="19.6328125" style="149" customWidth="1"/>
    <col min="2051" max="2051" width="5.90625" style="149" bestFit="1" customWidth="1"/>
    <col min="2052" max="2052" width="8" style="149" customWidth="1"/>
    <col min="2053" max="2053" width="12" style="149" customWidth="1"/>
    <col min="2054" max="2054" width="4.90625" style="149" customWidth="1"/>
    <col min="2055" max="2055" width="6.90625" style="149" customWidth="1"/>
    <col min="2056" max="2064" width="10.08984375" style="149" customWidth="1"/>
    <col min="2065" max="2066" width="7.6328125" style="149" customWidth="1"/>
    <col min="2067" max="2067" width="7.36328125" style="149" bestFit="1" customWidth="1"/>
    <col min="2068" max="2068" width="15.36328125" style="149" customWidth="1"/>
    <col min="2069" max="2069" width="4.453125" style="149" customWidth="1"/>
    <col min="2070" max="2070" width="5.08984375" style="149" bestFit="1" customWidth="1"/>
    <col min="2071" max="2071" width="9" style="149" bestFit="1"/>
    <col min="2072" max="2072" width="5.453125" style="149" bestFit="1" customWidth="1"/>
    <col min="2073" max="2075" width="5.08984375" style="149" bestFit="1" customWidth="1"/>
    <col min="2076" max="2076" width="7.36328125" style="149" bestFit="1" customWidth="1"/>
    <col min="2077" max="2079" width="5.08984375" style="149" bestFit="1" customWidth="1"/>
    <col min="2080" max="2080" width="4" style="149" bestFit="1" customWidth="1"/>
    <col min="2081" max="2086" width="5.08984375" style="149" bestFit="1" customWidth="1"/>
    <col min="2087" max="2304" width="9" style="149"/>
    <col min="2305" max="2305" width="3.08984375" style="149" customWidth="1"/>
    <col min="2306" max="2306" width="19.6328125" style="149" customWidth="1"/>
    <col min="2307" max="2307" width="5.90625" style="149" bestFit="1" customWidth="1"/>
    <col min="2308" max="2308" width="8" style="149" customWidth="1"/>
    <col min="2309" max="2309" width="12" style="149" customWidth="1"/>
    <col min="2310" max="2310" width="4.90625" style="149" customWidth="1"/>
    <col min="2311" max="2311" width="6.90625" style="149" customWidth="1"/>
    <col min="2312" max="2320" width="10.08984375" style="149" customWidth="1"/>
    <col min="2321" max="2322" width="7.6328125" style="149" customWidth="1"/>
    <col min="2323" max="2323" width="7.36328125" style="149" bestFit="1" customWidth="1"/>
    <col min="2324" max="2324" width="15.36328125" style="149" customWidth="1"/>
    <col min="2325" max="2325" width="4.453125" style="149" customWidth="1"/>
    <col min="2326" max="2326" width="5.08984375" style="149" bestFit="1" customWidth="1"/>
    <col min="2327" max="2327" width="9" style="149" bestFit="1"/>
    <col min="2328" max="2328" width="5.453125" style="149" bestFit="1" customWidth="1"/>
    <col min="2329" max="2331" width="5.08984375" style="149" bestFit="1" customWidth="1"/>
    <col min="2332" max="2332" width="7.36328125" style="149" bestFit="1" customWidth="1"/>
    <col min="2333" max="2335" width="5.08984375" style="149" bestFit="1" customWidth="1"/>
    <col min="2336" max="2336" width="4" style="149" bestFit="1" customWidth="1"/>
    <col min="2337" max="2342" width="5.08984375" style="149" bestFit="1" customWidth="1"/>
    <col min="2343" max="2560" width="9" style="149"/>
    <col min="2561" max="2561" width="3.08984375" style="149" customWidth="1"/>
    <col min="2562" max="2562" width="19.6328125" style="149" customWidth="1"/>
    <col min="2563" max="2563" width="5.90625" style="149" bestFit="1" customWidth="1"/>
    <col min="2564" max="2564" width="8" style="149" customWidth="1"/>
    <col min="2565" max="2565" width="12" style="149" customWidth="1"/>
    <col min="2566" max="2566" width="4.90625" style="149" customWidth="1"/>
    <col min="2567" max="2567" width="6.90625" style="149" customWidth="1"/>
    <col min="2568" max="2576" width="10.08984375" style="149" customWidth="1"/>
    <col min="2577" max="2578" width="7.6328125" style="149" customWidth="1"/>
    <col min="2579" max="2579" width="7.36328125" style="149" bestFit="1" customWidth="1"/>
    <col min="2580" max="2580" width="15.36328125" style="149" customWidth="1"/>
    <col min="2581" max="2581" width="4.453125" style="149" customWidth="1"/>
    <col min="2582" max="2582" width="5.08984375" style="149" bestFit="1" customWidth="1"/>
    <col min="2583" max="2583" width="9" style="149" bestFit="1"/>
    <col min="2584" max="2584" width="5.453125" style="149" bestFit="1" customWidth="1"/>
    <col min="2585" max="2587" width="5.08984375" style="149" bestFit="1" customWidth="1"/>
    <col min="2588" max="2588" width="7.36328125" style="149" bestFit="1" customWidth="1"/>
    <col min="2589" max="2591" width="5.08984375" style="149" bestFit="1" customWidth="1"/>
    <col min="2592" max="2592" width="4" style="149" bestFit="1" customWidth="1"/>
    <col min="2593" max="2598" width="5.08984375" style="149" bestFit="1" customWidth="1"/>
    <col min="2599" max="2816" width="9" style="149"/>
    <col min="2817" max="2817" width="3.08984375" style="149" customWidth="1"/>
    <col min="2818" max="2818" width="19.6328125" style="149" customWidth="1"/>
    <col min="2819" max="2819" width="5.90625" style="149" bestFit="1" customWidth="1"/>
    <col min="2820" max="2820" width="8" style="149" customWidth="1"/>
    <col min="2821" max="2821" width="12" style="149" customWidth="1"/>
    <col min="2822" max="2822" width="4.90625" style="149" customWidth="1"/>
    <col min="2823" max="2823" width="6.90625" style="149" customWidth="1"/>
    <col min="2824" max="2832" width="10.08984375" style="149" customWidth="1"/>
    <col min="2833" max="2834" width="7.6328125" style="149" customWidth="1"/>
    <col min="2835" max="2835" width="7.36328125" style="149" bestFit="1" customWidth="1"/>
    <col min="2836" max="2836" width="15.36328125" style="149" customWidth="1"/>
    <col min="2837" max="2837" width="4.453125" style="149" customWidth="1"/>
    <col min="2838" max="2838" width="5.08984375" style="149" bestFit="1" customWidth="1"/>
    <col min="2839" max="2839" width="9" style="149" bestFit="1"/>
    <col min="2840" max="2840" width="5.453125" style="149" bestFit="1" customWidth="1"/>
    <col min="2841" max="2843" width="5.08984375" style="149" bestFit="1" customWidth="1"/>
    <col min="2844" max="2844" width="7.36328125" style="149" bestFit="1" customWidth="1"/>
    <col min="2845" max="2847" width="5.08984375" style="149" bestFit="1" customWidth="1"/>
    <col min="2848" max="2848" width="4" style="149" bestFit="1" customWidth="1"/>
    <col min="2849" max="2854" width="5.08984375" style="149" bestFit="1" customWidth="1"/>
    <col min="2855" max="3072" width="9" style="149"/>
    <col min="3073" max="3073" width="3.08984375" style="149" customWidth="1"/>
    <col min="3074" max="3074" width="19.6328125" style="149" customWidth="1"/>
    <col min="3075" max="3075" width="5.90625" style="149" bestFit="1" customWidth="1"/>
    <col min="3076" max="3076" width="8" style="149" customWidth="1"/>
    <col min="3077" max="3077" width="12" style="149" customWidth="1"/>
    <col min="3078" max="3078" width="4.90625" style="149" customWidth="1"/>
    <col min="3079" max="3079" width="6.90625" style="149" customWidth="1"/>
    <col min="3080" max="3088" width="10.08984375" style="149" customWidth="1"/>
    <col min="3089" max="3090" width="7.6328125" style="149" customWidth="1"/>
    <col min="3091" max="3091" width="7.36328125" style="149" bestFit="1" customWidth="1"/>
    <col min="3092" max="3092" width="15.36328125" style="149" customWidth="1"/>
    <col min="3093" max="3093" width="4.453125" style="149" customWidth="1"/>
    <col min="3094" max="3094" width="5.08984375" style="149" bestFit="1" customWidth="1"/>
    <col min="3095" max="3095" width="9" style="149" bestFit="1"/>
    <col min="3096" max="3096" width="5.453125" style="149" bestFit="1" customWidth="1"/>
    <col min="3097" max="3099" width="5.08984375" style="149" bestFit="1" customWidth="1"/>
    <col min="3100" max="3100" width="7.36328125" style="149" bestFit="1" customWidth="1"/>
    <col min="3101" max="3103" width="5.08984375" style="149" bestFit="1" customWidth="1"/>
    <col min="3104" max="3104" width="4" style="149" bestFit="1" customWidth="1"/>
    <col min="3105" max="3110" width="5.08984375" style="149" bestFit="1" customWidth="1"/>
    <col min="3111" max="3328" width="9" style="149"/>
    <col min="3329" max="3329" width="3.08984375" style="149" customWidth="1"/>
    <col min="3330" max="3330" width="19.6328125" style="149" customWidth="1"/>
    <col min="3331" max="3331" width="5.90625" style="149" bestFit="1" customWidth="1"/>
    <col min="3332" max="3332" width="8" style="149" customWidth="1"/>
    <col min="3333" max="3333" width="12" style="149" customWidth="1"/>
    <col min="3334" max="3334" width="4.90625" style="149" customWidth="1"/>
    <col min="3335" max="3335" width="6.90625" style="149" customWidth="1"/>
    <col min="3336" max="3344" width="10.08984375" style="149" customWidth="1"/>
    <col min="3345" max="3346" width="7.6328125" style="149" customWidth="1"/>
    <col min="3347" max="3347" width="7.36328125" style="149" bestFit="1" customWidth="1"/>
    <col min="3348" max="3348" width="15.36328125" style="149" customWidth="1"/>
    <col min="3349" max="3349" width="4.453125" style="149" customWidth="1"/>
    <col min="3350" max="3350" width="5.08984375" style="149" bestFit="1" customWidth="1"/>
    <col min="3351" max="3351" width="9" style="149" bestFit="1"/>
    <col min="3352" max="3352" width="5.453125" style="149" bestFit="1" customWidth="1"/>
    <col min="3353" max="3355" width="5.08984375" style="149" bestFit="1" customWidth="1"/>
    <col min="3356" max="3356" width="7.36328125" style="149" bestFit="1" customWidth="1"/>
    <col min="3357" max="3359" width="5.08984375" style="149" bestFit="1" customWidth="1"/>
    <col min="3360" max="3360" width="4" style="149" bestFit="1" customWidth="1"/>
    <col min="3361" max="3366" width="5.08984375" style="149" bestFit="1" customWidth="1"/>
    <col min="3367" max="3584" width="9" style="149"/>
    <col min="3585" max="3585" width="3.08984375" style="149" customWidth="1"/>
    <col min="3586" max="3586" width="19.6328125" style="149" customWidth="1"/>
    <col min="3587" max="3587" width="5.90625" style="149" bestFit="1" customWidth="1"/>
    <col min="3588" max="3588" width="8" style="149" customWidth="1"/>
    <col min="3589" max="3589" width="12" style="149" customWidth="1"/>
    <col min="3590" max="3590" width="4.90625" style="149" customWidth="1"/>
    <col min="3591" max="3591" width="6.90625" style="149" customWidth="1"/>
    <col min="3592" max="3600" width="10.08984375" style="149" customWidth="1"/>
    <col min="3601" max="3602" width="7.6328125" style="149" customWidth="1"/>
    <col min="3603" max="3603" width="7.36328125" style="149" bestFit="1" customWidth="1"/>
    <col min="3604" max="3604" width="15.36328125" style="149" customWidth="1"/>
    <col min="3605" max="3605" width="4.453125" style="149" customWidth="1"/>
    <col min="3606" max="3606" width="5.08984375" style="149" bestFit="1" customWidth="1"/>
    <col min="3607" max="3607" width="9" style="149" bestFit="1"/>
    <col min="3608" max="3608" width="5.453125" style="149" bestFit="1" customWidth="1"/>
    <col min="3609" max="3611" width="5.08984375" style="149" bestFit="1" customWidth="1"/>
    <col min="3612" max="3612" width="7.36328125" style="149" bestFit="1" customWidth="1"/>
    <col min="3613" max="3615" width="5.08984375" style="149" bestFit="1" customWidth="1"/>
    <col min="3616" max="3616" width="4" style="149" bestFit="1" customWidth="1"/>
    <col min="3617" max="3622" width="5.08984375" style="149" bestFit="1" customWidth="1"/>
    <col min="3623" max="3840" width="9" style="149"/>
    <col min="3841" max="3841" width="3.08984375" style="149" customWidth="1"/>
    <col min="3842" max="3842" width="19.6328125" style="149" customWidth="1"/>
    <col min="3843" max="3843" width="5.90625" style="149" bestFit="1" customWidth="1"/>
    <col min="3844" max="3844" width="8" style="149" customWidth="1"/>
    <col min="3845" max="3845" width="12" style="149" customWidth="1"/>
    <col min="3846" max="3846" width="4.90625" style="149" customWidth="1"/>
    <col min="3847" max="3847" width="6.90625" style="149" customWidth="1"/>
    <col min="3848" max="3856" width="10.08984375" style="149" customWidth="1"/>
    <col min="3857" max="3858" width="7.6328125" style="149" customWidth="1"/>
    <col min="3859" max="3859" width="7.36328125" style="149" bestFit="1" customWidth="1"/>
    <col min="3860" max="3860" width="15.36328125" style="149" customWidth="1"/>
    <col min="3861" max="3861" width="4.453125" style="149" customWidth="1"/>
    <col min="3862" max="3862" width="5.08984375" style="149" bestFit="1" customWidth="1"/>
    <col min="3863" max="3863" width="9" style="149" bestFit="1"/>
    <col min="3864" max="3864" width="5.453125" style="149" bestFit="1" customWidth="1"/>
    <col min="3865" max="3867" width="5.08984375" style="149" bestFit="1" customWidth="1"/>
    <col min="3868" max="3868" width="7.36328125" style="149" bestFit="1" customWidth="1"/>
    <col min="3869" max="3871" width="5.08984375" style="149" bestFit="1" customWidth="1"/>
    <col min="3872" max="3872" width="4" style="149" bestFit="1" customWidth="1"/>
    <col min="3873" max="3878" width="5.08984375" style="149" bestFit="1" customWidth="1"/>
    <col min="3879" max="4096" width="9" style="149"/>
    <col min="4097" max="4097" width="3.08984375" style="149" customWidth="1"/>
    <col min="4098" max="4098" width="19.6328125" style="149" customWidth="1"/>
    <col min="4099" max="4099" width="5.90625" style="149" bestFit="1" customWidth="1"/>
    <col min="4100" max="4100" width="8" style="149" customWidth="1"/>
    <col min="4101" max="4101" width="12" style="149" customWidth="1"/>
    <col min="4102" max="4102" width="4.90625" style="149" customWidth="1"/>
    <col min="4103" max="4103" width="6.90625" style="149" customWidth="1"/>
    <col min="4104" max="4112" width="10.08984375" style="149" customWidth="1"/>
    <col min="4113" max="4114" width="7.6328125" style="149" customWidth="1"/>
    <col min="4115" max="4115" width="7.36328125" style="149" bestFit="1" customWidth="1"/>
    <col min="4116" max="4116" width="15.36328125" style="149" customWidth="1"/>
    <col min="4117" max="4117" width="4.453125" style="149" customWidth="1"/>
    <col min="4118" max="4118" width="5.08984375" style="149" bestFit="1" customWidth="1"/>
    <col min="4119" max="4119" width="9" style="149" bestFit="1"/>
    <col min="4120" max="4120" width="5.453125" style="149" bestFit="1" customWidth="1"/>
    <col min="4121" max="4123" width="5.08984375" style="149" bestFit="1" customWidth="1"/>
    <col min="4124" max="4124" width="7.36328125" style="149" bestFit="1" customWidth="1"/>
    <col min="4125" max="4127" width="5.08984375" style="149" bestFit="1" customWidth="1"/>
    <col min="4128" max="4128" width="4" style="149" bestFit="1" customWidth="1"/>
    <col min="4129" max="4134" width="5.08984375" style="149" bestFit="1" customWidth="1"/>
    <col min="4135" max="4352" width="9" style="149"/>
    <col min="4353" max="4353" width="3.08984375" style="149" customWidth="1"/>
    <col min="4354" max="4354" width="19.6328125" style="149" customWidth="1"/>
    <col min="4355" max="4355" width="5.90625" style="149" bestFit="1" customWidth="1"/>
    <col min="4356" max="4356" width="8" style="149" customWidth="1"/>
    <col min="4357" max="4357" width="12" style="149" customWidth="1"/>
    <col min="4358" max="4358" width="4.90625" style="149" customWidth="1"/>
    <col min="4359" max="4359" width="6.90625" style="149" customWidth="1"/>
    <col min="4360" max="4368" width="10.08984375" style="149" customWidth="1"/>
    <col min="4369" max="4370" width="7.6328125" style="149" customWidth="1"/>
    <col min="4371" max="4371" width="7.36328125" style="149" bestFit="1" customWidth="1"/>
    <col min="4372" max="4372" width="15.36328125" style="149" customWidth="1"/>
    <col min="4373" max="4373" width="4.453125" style="149" customWidth="1"/>
    <col min="4374" max="4374" width="5.08984375" style="149" bestFit="1" customWidth="1"/>
    <col min="4375" max="4375" width="9" style="149" bestFit="1"/>
    <col min="4376" max="4376" width="5.453125" style="149" bestFit="1" customWidth="1"/>
    <col min="4377" max="4379" width="5.08984375" style="149" bestFit="1" customWidth="1"/>
    <col min="4380" max="4380" width="7.36328125" style="149" bestFit="1" customWidth="1"/>
    <col min="4381" max="4383" width="5.08984375" style="149" bestFit="1" customWidth="1"/>
    <col min="4384" max="4384" width="4" style="149" bestFit="1" customWidth="1"/>
    <col min="4385" max="4390" width="5.08984375" style="149" bestFit="1" customWidth="1"/>
    <col min="4391" max="4608" width="9" style="149"/>
    <col min="4609" max="4609" width="3.08984375" style="149" customWidth="1"/>
    <col min="4610" max="4610" width="19.6328125" style="149" customWidth="1"/>
    <col min="4611" max="4611" width="5.90625" style="149" bestFit="1" customWidth="1"/>
    <col min="4612" max="4612" width="8" style="149" customWidth="1"/>
    <col min="4613" max="4613" width="12" style="149" customWidth="1"/>
    <col min="4614" max="4614" width="4.90625" style="149" customWidth="1"/>
    <col min="4615" max="4615" width="6.90625" style="149" customWidth="1"/>
    <col min="4616" max="4624" width="10.08984375" style="149" customWidth="1"/>
    <col min="4625" max="4626" width="7.6328125" style="149" customWidth="1"/>
    <col min="4627" max="4627" width="7.36328125" style="149" bestFit="1" customWidth="1"/>
    <col min="4628" max="4628" width="15.36328125" style="149" customWidth="1"/>
    <col min="4629" max="4629" width="4.453125" style="149" customWidth="1"/>
    <col min="4630" max="4630" width="5.08984375" style="149" bestFit="1" customWidth="1"/>
    <col min="4631" max="4631" width="9" style="149" bestFit="1"/>
    <col min="4632" max="4632" width="5.453125" style="149" bestFit="1" customWidth="1"/>
    <col min="4633" max="4635" width="5.08984375" style="149" bestFit="1" customWidth="1"/>
    <col min="4636" max="4636" width="7.36328125" style="149" bestFit="1" customWidth="1"/>
    <col min="4637" max="4639" width="5.08984375" style="149" bestFit="1" customWidth="1"/>
    <col min="4640" max="4640" width="4" style="149" bestFit="1" customWidth="1"/>
    <col min="4641" max="4646" width="5.08984375" style="149" bestFit="1" customWidth="1"/>
    <col min="4647" max="4864" width="9" style="149"/>
    <col min="4865" max="4865" width="3.08984375" style="149" customWidth="1"/>
    <col min="4866" max="4866" width="19.6328125" style="149" customWidth="1"/>
    <col min="4867" max="4867" width="5.90625" style="149" bestFit="1" customWidth="1"/>
    <col min="4868" max="4868" width="8" style="149" customWidth="1"/>
    <col min="4869" max="4869" width="12" style="149" customWidth="1"/>
    <col min="4870" max="4870" width="4.90625" style="149" customWidth="1"/>
    <col min="4871" max="4871" width="6.90625" style="149" customWidth="1"/>
    <col min="4872" max="4880" width="10.08984375" style="149" customWidth="1"/>
    <col min="4881" max="4882" width="7.6328125" style="149" customWidth="1"/>
    <col min="4883" max="4883" width="7.36328125" style="149" bestFit="1" customWidth="1"/>
    <col min="4884" max="4884" width="15.36328125" style="149" customWidth="1"/>
    <col min="4885" max="4885" width="4.453125" style="149" customWidth="1"/>
    <col min="4886" max="4886" width="5.08984375" style="149" bestFit="1" customWidth="1"/>
    <col min="4887" max="4887" width="9" style="149" bestFit="1"/>
    <col min="4888" max="4888" width="5.453125" style="149" bestFit="1" customWidth="1"/>
    <col min="4889" max="4891" width="5.08984375" style="149" bestFit="1" customWidth="1"/>
    <col min="4892" max="4892" width="7.36328125" style="149" bestFit="1" customWidth="1"/>
    <col min="4893" max="4895" width="5.08984375" style="149" bestFit="1" customWidth="1"/>
    <col min="4896" max="4896" width="4" style="149" bestFit="1" customWidth="1"/>
    <col min="4897" max="4902" width="5.08984375" style="149" bestFit="1" customWidth="1"/>
    <col min="4903" max="5120" width="9" style="149"/>
    <col min="5121" max="5121" width="3.08984375" style="149" customWidth="1"/>
    <col min="5122" max="5122" width="19.6328125" style="149" customWidth="1"/>
    <col min="5123" max="5123" width="5.90625" style="149" bestFit="1" customWidth="1"/>
    <col min="5124" max="5124" width="8" style="149" customWidth="1"/>
    <col min="5125" max="5125" width="12" style="149" customWidth="1"/>
    <col min="5126" max="5126" width="4.90625" style="149" customWidth="1"/>
    <col min="5127" max="5127" width="6.90625" style="149" customWidth="1"/>
    <col min="5128" max="5136" width="10.08984375" style="149" customWidth="1"/>
    <col min="5137" max="5138" width="7.6328125" style="149" customWidth="1"/>
    <col min="5139" max="5139" width="7.36328125" style="149" bestFit="1" customWidth="1"/>
    <col min="5140" max="5140" width="15.36328125" style="149" customWidth="1"/>
    <col min="5141" max="5141" width="4.453125" style="149" customWidth="1"/>
    <col min="5142" max="5142" width="5.08984375" style="149" bestFit="1" customWidth="1"/>
    <col min="5143" max="5143" width="9" style="149" bestFit="1"/>
    <col min="5144" max="5144" width="5.453125" style="149" bestFit="1" customWidth="1"/>
    <col min="5145" max="5147" width="5.08984375" style="149" bestFit="1" customWidth="1"/>
    <col min="5148" max="5148" width="7.36328125" style="149" bestFit="1" customWidth="1"/>
    <col min="5149" max="5151" width="5.08984375" style="149" bestFit="1" customWidth="1"/>
    <col min="5152" max="5152" width="4" style="149" bestFit="1" customWidth="1"/>
    <col min="5153" max="5158" width="5.08984375" style="149" bestFit="1" customWidth="1"/>
    <col min="5159" max="5376" width="9" style="149"/>
    <col min="5377" max="5377" width="3.08984375" style="149" customWidth="1"/>
    <col min="5378" max="5378" width="19.6328125" style="149" customWidth="1"/>
    <col min="5379" max="5379" width="5.90625" style="149" bestFit="1" customWidth="1"/>
    <col min="5380" max="5380" width="8" style="149" customWidth="1"/>
    <col min="5381" max="5381" width="12" style="149" customWidth="1"/>
    <col min="5382" max="5382" width="4.90625" style="149" customWidth="1"/>
    <col min="5383" max="5383" width="6.90625" style="149" customWidth="1"/>
    <col min="5384" max="5392" width="10.08984375" style="149" customWidth="1"/>
    <col min="5393" max="5394" width="7.6328125" style="149" customWidth="1"/>
    <col min="5395" max="5395" width="7.36328125" style="149" bestFit="1" customWidth="1"/>
    <col min="5396" max="5396" width="15.36328125" style="149" customWidth="1"/>
    <col min="5397" max="5397" width="4.453125" style="149" customWidth="1"/>
    <col min="5398" max="5398" width="5.08984375" style="149" bestFit="1" customWidth="1"/>
    <col min="5399" max="5399" width="9" style="149" bestFit="1"/>
    <col min="5400" max="5400" width="5.453125" style="149" bestFit="1" customWidth="1"/>
    <col min="5401" max="5403" width="5.08984375" style="149" bestFit="1" customWidth="1"/>
    <col min="5404" max="5404" width="7.36328125" style="149" bestFit="1" customWidth="1"/>
    <col min="5405" max="5407" width="5.08984375" style="149" bestFit="1" customWidth="1"/>
    <col min="5408" max="5408" width="4" style="149" bestFit="1" customWidth="1"/>
    <col min="5409" max="5414" width="5.08984375" style="149" bestFit="1" customWidth="1"/>
    <col min="5415" max="5632" width="9" style="149"/>
    <col min="5633" max="5633" width="3.08984375" style="149" customWidth="1"/>
    <col min="5634" max="5634" width="19.6328125" style="149" customWidth="1"/>
    <col min="5635" max="5635" width="5.90625" style="149" bestFit="1" customWidth="1"/>
    <col min="5636" max="5636" width="8" style="149" customWidth="1"/>
    <col min="5637" max="5637" width="12" style="149" customWidth="1"/>
    <col min="5638" max="5638" width="4.90625" style="149" customWidth="1"/>
    <col min="5639" max="5639" width="6.90625" style="149" customWidth="1"/>
    <col min="5640" max="5648" width="10.08984375" style="149" customWidth="1"/>
    <col min="5649" max="5650" width="7.6328125" style="149" customWidth="1"/>
    <col min="5651" max="5651" width="7.36328125" style="149" bestFit="1" customWidth="1"/>
    <col min="5652" max="5652" width="15.36328125" style="149" customWidth="1"/>
    <col min="5653" max="5653" width="4.453125" style="149" customWidth="1"/>
    <col min="5654" max="5654" width="5.08984375" style="149" bestFit="1" customWidth="1"/>
    <col min="5655" max="5655" width="9" style="149" bestFit="1"/>
    <col min="5656" max="5656" width="5.453125" style="149" bestFit="1" customWidth="1"/>
    <col min="5657" max="5659" width="5.08984375" style="149" bestFit="1" customWidth="1"/>
    <col min="5660" max="5660" width="7.36328125" style="149" bestFit="1" customWidth="1"/>
    <col min="5661" max="5663" width="5.08984375" style="149" bestFit="1" customWidth="1"/>
    <col min="5664" max="5664" width="4" style="149" bestFit="1" customWidth="1"/>
    <col min="5665" max="5670" width="5.08984375" style="149" bestFit="1" customWidth="1"/>
    <col min="5671" max="5888" width="9" style="149"/>
    <col min="5889" max="5889" width="3.08984375" style="149" customWidth="1"/>
    <col min="5890" max="5890" width="19.6328125" style="149" customWidth="1"/>
    <col min="5891" max="5891" width="5.90625" style="149" bestFit="1" customWidth="1"/>
    <col min="5892" max="5892" width="8" style="149" customWidth="1"/>
    <col min="5893" max="5893" width="12" style="149" customWidth="1"/>
    <col min="5894" max="5894" width="4.90625" style="149" customWidth="1"/>
    <col min="5895" max="5895" width="6.90625" style="149" customWidth="1"/>
    <col min="5896" max="5904" width="10.08984375" style="149" customWidth="1"/>
    <col min="5905" max="5906" width="7.6328125" style="149" customWidth="1"/>
    <col min="5907" max="5907" width="7.36328125" style="149" bestFit="1" customWidth="1"/>
    <col min="5908" max="5908" width="15.36328125" style="149" customWidth="1"/>
    <col min="5909" max="5909" width="4.453125" style="149" customWidth="1"/>
    <col min="5910" max="5910" width="5.08984375" style="149" bestFit="1" customWidth="1"/>
    <col min="5911" max="5911" width="9" style="149" bestFit="1"/>
    <col min="5912" max="5912" width="5.453125" style="149" bestFit="1" customWidth="1"/>
    <col min="5913" max="5915" width="5.08984375" style="149" bestFit="1" customWidth="1"/>
    <col min="5916" max="5916" width="7.36328125" style="149" bestFit="1" customWidth="1"/>
    <col min="5917" max="5919" width="5.08984375" style="149" bestFit="1" customWidth="1"/>
    <col min="5920" max="5920" width="4" style="149" bestFit="1" customWidth="1"/>
    <col min="5921" max="5926" width="5.08984375" style="149" bestFit="1" customWidth="1"/>
    <col min="5927" max="6144" width="9" style="149"/>
    <col min="6145" max="6145" width="3.08984375" style="149" customWidth="1"/>
    <col min="6146" max="6146" width="19.6328125" style="149" customWidth="1"/>
    <col min="6147" max="6147" width="5.90625" style="149" bestFit="1" customWidth="1"/>
    <col min="6148" max="6148" width="8" style="149" customWidth="1"/>
    <col min="6149" max="6149" width="12" style="149" customWidth="1"/>
    <col min="6150" max="6150" width="4.90625" style="149" customWidth="1"/>
    <col min="6151" max="6151" width="6.90625" style="149" customWidth="1"/>
    <col min="6152" max="6160" width="10.08984375" style="149" customWidth="1"/>
    <col min="6161" max="6162" width="7.6328125" style="149" customWidth="1"/>
    <col min="6163" max="6163" width="7.36328125" style="149" bestFit="1" customWidth="1"/>
    <col min="6164" max="6164" width="15.36328125" style="149" customWidth="1"/>
    <col min="6165" max="6165" width="4.453125" style="149" customWidth="1"/>
    <col min="6166" max="6166" width="5.08984375" style="149" bestFit="1" customWidth="1"/>
    <col min="6167" max="6167" width="9" style="149" bestFit="1"/>
    <col min="6168" max="6168" width="5.453125" style="149" bestFit="1" customWidth="1"/>
    <col min="6169" max="6171" width="5.08984375" style="149" bestFit="1" customWidth="1"/>
    <col min="6172" max="6172" width="7.36328125" style="149" bestFit="1" customWidth="1"/>
    <col min="6173" max="6175" width="5.08984375" style="149" bestFit="1" customWidth="1"/>
    <col min="6176" max="6176" width="4" style="149" bestFit="1" customWidth="1"/>
    <col min="6177" max="6182" width="5.08984375" style="149" bestFit="1" customWidth="1"/>
    <col min="6183" max="6400" width="9" style="149"/>
    <col min="6401" max="6401" width="3.08984375" style="149" customWidth="1"/>
    <col min="6402" max="6402" width="19.6328125" style="149" customWidth="1"/>
    <col min="6403" max="6403" width="5.90625" style="149" bestFit="1" customWidth="1"/>
    <col min="6404" max="6404" width="8" style="149" customWidth="1"/>
    <col min="6405" max="6405" width="12" style="149" customWidth="1"/>
    <col min="6406" max="6406" width="4.90625" style="149" customWidth="1"/>
    <col min="6407" max="6407" width="6.90625" style="149" customWidth="1"/>
    <col min="6408" max="6416" width="10.08984375" style="149" customWidth="1"/>
    <col min="6417" max="6418" width="7.6328125" style="149" customWidth="1"/>
    <col min="6419" max="6419" width="7.36328125" style="149" bestFit="1" customWidth="1"/>
    <col min="6420" max="6420" width="15.36328125" style="149" customWidth="1"/>
    <col min="6421" max="6421" width="4.453125" style="149" customWidth="1"/>
    <col min="6422" max="6422" width="5.08984375" style="149" bestFit="1" customWidth="1"/>
    <col min="6423" max="6423" width="9" style="149" bestFit="1"/>
    <col min="6424" max="6424" width="5.453125" style="149" bestFit="1" customWidth="1"/>
    <col min="6425" max="6427" width="5.08984375" style="149" bestFit="1" customWidth="1"/>
    <col min="6428" max="6428" width="7.36328125" style="149" bestFit="1" customWidth="1"/>
    <col min="6429" max="6431" width="5.08984375" style="149" bestFit="1" customWidth="1"/>
    <col min="6432" max="6432" width="4" style="149" bestFit="1" customWidth="1"/>
    <col min="6433" max="6438" width="5.08984375" style="149" bestFit="1" customWidth="1"/>
    <col min="6439" max="6656" width="9" style="149"/>
    <col min="6657" max="6657" width="3.08984375" style="149" customWidth="1"/>
    <col min="6658" max="6658" width="19.6328125" style="149" customWidth="1"/>
    <col min="6659" max="6659" width="5.90625" style="149" bestFit="1" customWidth="1"/>
    <col min="6660" max="6660" width="8" style="149" customWidth="1"/>
    <col min="6661" max="6661" width="12" style="149" customWidth="1"/>
    <col min="6662" max="6662" width="4.90625" style="149" customWidth="1"/>
    <col min="6663" max="6663" width="6.90625" style="149" customWidth="1"/>
    <col min="6664" max="6672" width="10.08984375" style="149" customWidth="1"/>
    <col min="6673" max="6674" width="7.6328125" style="149" customWidth="1"/>
    <col min="6675" max="6675" width="7.36328125" style="149" bestFit="1" customWidth="1"/>
    <col min="6676" max="6676" width="15.36328125" style="149" customWidth="1"/>
    <col min="6677" max="6677" width="4.453125" style="149" customWidth="1"/>
    <col min="6678" max="6678" width="5.08984375" style="149" bestFit="1" customWidth="1"/>
    <col min="6679" max="6679" width="9" style="149" bestFit="1"/>
    <col min="6680" max="6680" width="5.453125" style="149" bestFit="1" customWidth="1"/>
    <col min="6681" max="6683" width="5.08984375" style="149" bestFit="1" customWidth="1"/>
    <col min="6684" max="6684" width="7.36328125" style="149" bestFit="1" customWidth="1"/>
    <col min="6685" max="6687" width="5.08984375" style="149" bestFit="1" customWidth="1"/>
    <col min="6688" max="6688" width="4" style="149" bestFit="1" customWidth="1"/>
    <col min="6689" max="6694" width="5.08984375" style="149" bestFit="1" customWidth="1"/>
    <col min="6695" max="6912" width="9" style="149"/>
    <col min="6913" max="6913" width="3.08984375" style="149" customWidth="1"/>
    <col min="6914" max="6914" width="19.6328125" style="149" customWidth="1"/>
    <col min="6915" max="6915" width="5.90625" style="149" bestFit="1" customWidth="1"/>
    <col min="6916" max="6916" width="8" style="149" customWidth="1"/>
    <col min="6917" max="6917" width="12" style="149" customWidth="1"/>
    <col min="6918" max="6918" width="4.90625" style="149" customWidth="1"/>
    <col min="6919" max="6919" width="6.90625" style="149" customWidth="1"/>
    <col min="6920" max="6928" width="10.08984375" style="149" customWidth="1"/>
    <col min="6929" max="6930" width="7.6328125" style="149" customWidth="1"/>
    <col min="6931" max="6931" width="7.36328125" style="149" bestFit="1" customWidth="1"/>
    <col min="6932" max="6932" width="15.36328125" style="149" customWidth="1"/>
    <col min="6933" max="6933" width="4.453125" style="149" customWidth="1"/>
    <col min="6934" max="6934" width="5.08984375" style="149" bestFit="1" customWidth="1"/>
    <col min="6935" max="6935" width="9" style="149" bestFit="1"/>
    <col min="6936" max="6936" width="5.453125" style="149" bestFit="1" customWidth="1"/>
    <col min="6937" max="6939" width="5.08984375" style="149" bestFit="1" customWidth="1"/>
    <col min="6940" max="6940" width="7.36328125" style="149" bestFit="1" customWidth="1"/>
    <col min="6941" max="6943" width="5.08984375" style="149" bestFit="1" customWidth="1"/>
    <col min="6944" max="6944" width="4" style="149" bestFit="1" customWidth="1"/>
    <col min="6945" max="6950" width="5.08984375" style="149" bestFit="1" customWidth="1"/>
    <col min="6951" max="7168" width="9" style="149"/>
    <col min="7169" max="7169" width="3.08984375" style="149" customWidth="1"/>
    <col min="7170" max="7170" width="19.6328125" style="149" customWidth="1"/>
    <col min="7171" max="7171" width="5.90625" style="149" bestFit="1" customWidth="1"/>
    <col min="7172" max="7172" width="8" style="149" customWidth="1"/>
    <col min="7173" max="7173" width="12" style="149" customWidth="1"/>
    <col min="7174" max="7174" width="4.90625" style="149" customWidth="1"/>
    <col min="7175" max="7175" width="6.90625" style="149" customWidth="1"/>
    <col min="7176" max="7184" width="10.08984375" style="149" customWidth="1"/>
    <col min="7185" max="7186" width="7.6328125" style="149" customWidth="1"/>
    <col min="7187" max="7187" width="7.36328125" style="149" bestFit="1" customWidth="1"/>
    <col min="7188" max="7188" width="15.36328125" style="149" customWidth="1"/>
    <col min="7189" max="7189" width="4.453125" style="149" customWidth="1"/>
    <col min="7190" max="7190" width="5.08984375" style="149" bestFit="1" customWidth="1"/>
    <col min="7191" max="7191" width="9" style="149" bestFit="1"/>
    <col min="7192" max="7192" width="5.453125" style="149" bestFit="1" customWidth="1"/>
    <col min="7193" max="7195" width="5.08984375" style="149" bestFit="1" customWidth="1"/>
    <col min="7196" max="7196" width="7.36328125" style="149" bestFit="1" customWidth="1"/>
    <col min="7197" max="7199" width="5.08984375" style="149" bestFit="1" customWidth="1"/>
    <col min="7200" max="7200" width="4" style="149" bestFit="1" customWidth="1"/>
    <col min="7201" max="7206" width="5.08984375" style="149" bestFit="1" customWidth="1"/>
    <col min="7207" max="7424" width="9" style="149"/>
    <col min="7425" max="7425" width="3.08984375" style="149" customWidth="1"/>
    <col min="7426" max="7426" width="19.6328125" style="149" customWidth="1"/>
    <col min="7427" max="7427" width="5.90625" style="149" bestFit="1" customWidth="1"/>
    <col min="7428" max="7428" width="8" style="149" customWidth="1"/>
    <col min="7429" max="7429" width="12" style="149" customWidth="1"/>
    <col min="7430" max="7430" width="4.90625" style="149" customWidth="1"/>
    <col min="7431" max="7431" width="6.90625" style="149" customWidth="1"/>
    <col min="7432" max="7440" width="10.08984375" style="149" customWidth="1"/>
    <col min="7441" max="7442" width="7.6328125" style="149" customWidth="1"/>
    <col min="7443" max="7443" width="7.36328125" style="149" bestFit="1" customWidth="1"/>
    <col min="7444" max="7444" width="15.36328125" style="149" customWidth="1"/>
    <col min="7445" max="7445" width="4.453125" style="149" customWidth="1"/>
    <col min="7446" max="7446" width="5.08984375" style="149" bestFit="1" customWidth="1"/>
    <col min="7447" max="7447" width="9" style="149" bestFit="1"/>
    <col min="7448" max="7448" width="5.453125" style="149" bestFit="1" customWidth="1"/>
    <col min="7449" max="7451" width="5.08984375" style="149" bestFit="1" customWidth="1"/>
    <col min="7452" max="7452" width="7.36328125" style="149" bestFit="1" customWidth="1"/>
    <col min="7453" max="7455" width="5.08984375" style="149" bestFit="1" customWidth="1"/>
    <col min="7456" max="7456" width="4" style="149" bestFit="1" customWidth="1"/>
    <col min="7457" max="7462" width="5.08984375" style="149" bestFit="1" customWidth="1"/>
    <col min="7463" max="7680" width="9" style="149"/>
    <col min="7681" max="7681" width="3.08984375" style="149" customWidth="1"/>
    <col min="7682" max="7682" width="19.6328125" style="149" customWidth="1"/>
    <col min="7683" max="7683" width="5.90625" style="149" bestFit="1" customWidth="1"/>
    <col min="7684" max="7684" width="8" style="149" customWidth="1"/>
    <col min="7685" max="7685" width="12" style="149" customWidth="1"/>
    <col min="7686" max="7686" width="4.90625" style="149" customWidth="1"/>
    <col min="7687" max="7687" width="6.90625" style="149" customWidth="1"/>
    <col min="7688" max="7696" width="10.08984375" style="149" customWidth="1"/>
    <col min="7697" max="7698" width="7.6328125" style="149" customWidth="1"/>
    <col min="7699" max="7699" width="7.36328125" style="149" bestFit="1" customWidth="1"/>
    <col min="7700" max="7700" width="15.36328125" style="149" customWidth="1"/>
    <col min="7701" max="7701" width="4.453125" style="149" customWidth="1"/>
    <col min="7702" max="7702" width="5.08984375" style="149" bestFit="1" customWidth="1"/>
    <col min="7703" max="7703" width="9" style="149" bestFit="1"/>
    <col min="7704" max="7704" width="5.453125" style="149" bestFit="1" customWidth="1"/>
    <col min="7705" max="7707" width="5.08984375" style="149" bestFit="1" customWidth="1"/>
    <col min="7708" max="7708" width="7.36328125" style="149" bestFit="1" customWidth="1"/>
    <col min="7709" max="7711" width="5.08984375" style="149" bestFit="1" customWidth="1"/>
    <col min="7712" max="7712" width="4" style="149" bestFit="1" customWidth="1"/>
    <col min="7713" max="7718" width="5.08984375" style="149" bestFit="1" customWidth="1"/>
    <col min="7719" max="7936" width="9" style="149"/>
    <col min="7937" max="7937" width="3.08984375" style="149" customWidth="1"/>
    <col min="7938" max="7938" width="19.6328125" style="149" customWidth="1"/>
    <col min="7939" max="7939" width="5.90625" style="149" bestFit="1" customWidth="1"/>
    <col min="7940" max="7940" width="8" style="149" customWidth="1"/>
    <col min="7941" max="7941" width="12" style="149" customWidth="1"/>
    <col min="7942" max="7942" width="4.90625" style="149" customWidth="1"/>
    <col min="7943" max="7943" width="6.90625" style="149" customWidth="1"/>
    <col min="7944" max="7952" width="10.08984375" style="149" customWidth="1"/>
    <col min="7953" max="7954" width="7.6328125" style="149" customWidth="1"/>
    <col min="7955" max="7955" width="7.36328125" style="149" bestFit="1" customWidth="1"/>
    <col min="7956" max="7956" width="15.36328125" style="149" customWidth="1"/>
    <col min="7957" max="7957" width="4.453125" style="149" customWidth="1"/>
    <col min="7958" max="7958" width="5.08984375" style="149" bestFit="1" customWidth="1"/>
    <col min="7959" max="7959" width="9" style="149" bestFit="1"/>
    <col min="7960" max="7960" width="5.453125" style="149" bestFit="1" customWidth="1"/>
    <col min="7961" max="7963" width="5.08984375" style="149" bestFit="1" customWidth="1"/>
    <col min="7964" max="7964" width="7.36328125" style="149" bestFit="1" customWidth="1"/>
    <col min="7965" max="7967" width="5.08984375" style="149" bestFit="1" customWidth="1"/>
    <col min="7968" max="7968" width="4" style="149" bestFit="1" customWidth="1"/>
    <col min="7969" max="7974" width="5.08984375" style="149" bestFit="1" customWidth="1"/>
    <col min="7975" max="8192" width="9" style="149"/>
    <col min="8193" max="8193" width="3.08984375" style="149" customWidth="1"/>
    <col min="8194" max="8194" width="19.6328125" style="149" customWidth="1"/>
    <col min="8195" max="8195" width="5.90625" style="149" bestFit="1" customWidth="1"/>
    <col min="8196" max="8196" width="8" style="149" customWidth="1"/>
    <col min="8197" max="8197" width="12" style="149" customWidth="1"/>
    <col min="8198" max="8198" width="4.90625" style="149" customWidth="1"/>
    <col min="8199" max="8199" width="6.90625" style="149" customWidth="1"/>
    <col min="8200" max="8208" width="10.08984375" style="149" customWidth="1"/>
    <col min="8209" max="8210" width="7.6328125" style="149" customWidth="1"/>
    <col min="8211" max="8211" width="7.36328125" style="149" bestFit="1" customWidth="1"/>
    <col min="8212" max="8212" width="15.36328125" style="149" customWidth="1"/>
    <col min="8213" max="8213" width="4.453125" style="149" customWidth="1"/>
    <col min="8214" max="8214" width="5.08984375" style="149" bestFit="1" customWidth="1"/>
    <col min="8215" max="8215" width="9" style="149" bestFit="1"/>
    <col min="8216" max="8216" width="5.453125" style="149" bestFit="1" customWidth="1"/>
    <col min="8217" max="8219" width="5.08984375" style="149" bestFit="1" customWidth="1"/>
    <col min="8220" max="8220" width="7.36328125" style="149" bestFit="1" customWidth="1"/>
    <col min="8221" max="8223" width="5.08984375" style="149" bestFit="1" customWidth="1"/>
    <col min="8224" max="8224" width="4" style="149" bestFit="1" customWidth="1"/>
    <col min="8225" max="8230" width="5.08984375" style="149" bestFit="1" customWidth="1"/>
    <col min="8231" max="8448" width="9" style="149"/>
    <col min="8449" max="8449" width="3.08984375" style="149" customWidth="1"/>
    <col min="8450" max="8450" width="19.6328125" style="149" customWidth="1"/>
    <col min="8451" max="8451" width="5.90625" style="149" bestFit="1" customWidth="1"/>
    <col min="8452" max="8452" width="8" style="149" customWidth="1"/>
    <col min="8453" max="8453" width="12" style="149" customWidth="1"/>
    <col min="8454" max="8454" width="4.90625" style="149" customWidth="1"/>
    <col min="8455" max="8455" width="6.90625" style="149" customWidth="1"/>
    <col min="8456" max="8464" width="10.08984375" style="149" customWidth="1"/>
    <col min="8465" max="8466" width="7.6328125" style="149" customWidth="1"/>
    <col min="8467" max="8467" width="7.36328125" style="149" bestFit="1" customWidth="1"/>
    <col min="8468" max="8468" width="15.36328125" style="149" customWidth="1"/>
    <col min="8469" max="8469" width="4.453125" style="149" customWidth="1"/>
    <col min="8470" max="8470" width="5.08984375" style="149" bestFit="1" customWidth="1"/>
    <col min="8471" max="8471" width="9" style="149" bestFit="1"/>
    <col min="8472" max="8472" width="5.453125" style="149" bestFit="1" customWidth="1"/>
    <col min="8473" max="8475" width="5.08984375" style="149" bestFit="1" customWidth="1"/>
    <col min="8476" max="8476" width="7.36328125" style="149" bestFit="1" customWidth="1"/>
    <col min="8477" max="8479" width="5.08984375" style="149" bestFit="1" customWidth="1"/>
    <col min="8480" max="8480" width="4" style="149" bestFit="1" customWidth="1"/>
    <col min="8481" max="8486" width="5.08984375" style="149" bestFit="1" customWidth="1"/>
    <col min="8487" max="8704" width="9" style="149"/>
    <col min="8705" max="8705" width="3.08984375" style="149" customWidth="1"/>
    <col min="8706" max="8706" width="19.6328125" style="149" customWidth="1"/>
    <col min="8707" max="8707" width="5.90625" style="149" bestFit="1" customWidth="1"/>
    <col min="8708" max="8708" width="8" style="149" customWidth="1"/>
    <col min="8709" max="8709" width="12" style="149" customWidth="1"/>
    <col min="8710" max="8710" width="4.90625" style="149" customWidth="1"/>
    <col min="8711" max="8711" width="6.90625" style="149" customWidth="1"/>
    <col min="8712" max="8720" width="10.08984375" style="149" customWidth="1"/>
    <col min="8721" max="8722" width="7.6328125" style="149" customWidth="1"/>
    <col min="8723" max="8723" width="7.36328125" style="149" bestFit="1" customWidth="1"/>
    <col min="8724" max="8724" width="15.36328125" style="149" customWidth="1"/>
    <col min="8725" max="8725" width="4.453125" style="149" customWidth="1"/>
    <col min="8726" max="8726" width="5.08984375" style="149" bestFit="1" customWidth="1"/>
    <col min="8727" max="8727" width="9" style="149" bestFit="1"/>
    <col min="8728" max="8728" width="5.453125" style="149" bestFit="1" customWidth="1"/>
    <col min="8729" max="8731" width="5.08984375" style="149" bestFit="1" customWidth="1"/>
    <col min="8732" max="8732" width="7.36328125" style="149" bestFit="1" customWidth="1"/>
    <col min="8733" max="8735" width="5.08984375" style="149" bestFit="1" customWidth="1"/>
    <col min="8736" max="8736" width="4" style="149" bestFit="1" customWidth="1"/>
    <col min="8737" max="8742" width="5.08984375" style="149" bestFit="1" customWidth="1"/>
    <col min="8743" max="8960" width="9" style="149"/>
    <col min="8961" max="8961" width="3.08984375" style="149" customWidth="1"/>
    <col min="8962" max="8962" width="19.6328125" style="149" customWidth="1"/>
    <col min="8963" max="8963" width="5.90625" style="149" bestFit="1" customWidth="1"/>
    <col min="8964" max="8964" width="8" style="149" customWidth="1"/>
    <col min="8965" max="8965" width="12" style="149" customWidth="1"/>
    <col min="8966" max="8966" width="4.90625" style="149" customWidth="1"/>
    <col min="8967" max="8967" width="6.90625" style="149" customWidth="1"/>
    <col min="8968" max="8976" width="10.08984375" style="149" customWidth="1"/>
    <col min="8977" max="8978" width="7.6328125" style="149" customWidth="1"/>
    <col min="8979" max="8979" width="7.36328125" style="149" bestFit="1" customWidth="1"/>
    <col min="8980" max="8980" width="15.36328125" style="149" customWidth="1"/>
    <col min="8981" max="8981" width="4.453125" style="149" customWidth="1"/>
    <col min="8982" max="8982" width="5.08984375" style="149" bestFit="1" customWidth="1"/>
    <col min="8983" max="8983" width="9" style="149" bestFit="1"/>
    <col min="8984" max="8984" width="5.453125" style="149" bestFit="1" customWidth="1"/>
    <col min="8985" max="8987" width="5.08984375" style="149" bestFit="1" customWidth="1"/>
    <col min="8988" max="8988" width="7.36328125" style="149" bestFit="1" customWidth="1"/>
    <col min="8989" max="8991" width="5.08984375" style="149" bestFit="1" customWidth="1"/>
    <col min="8992" max="8992" width="4" style="149" bestFit="1" customWidth="1"/>
    <col min="8993" max="8998" width="5.08984375" style="149" bestFit="1" customWidth="1"/>
    <col min="8999" max="9216" width="9" style="149"/>
    <col min="9217" max="9217" width="3.08984375" style="149" customWidth="1"/>
    <col min="9218" max="9218" width="19.6328125" style="149" customWidth="1"/>
    <col min="9219" max="9219" width="5.90625" style="149" bestFit="1" customWidth="1"/>
    <col min="9220" max="9220" width="8" style="149" customWidth="1"/>
    <col min="9221" max="9221" width="12" style="149" customWidth="1"/>
    <col min="9222" max="9222" width="4.90625" style="149" customWidth="1"/>
    <col min="9223" max="9223" width="6.90625" style="149" customWidth="1"/>
    <col min="9224" max="9232" width="10.08984375" style="149" customWidth="1"/>
    <col min="9233" max="9234" width="7.6328125" style="149" customWidth="1"/>
    <col min="9235" max="9235" width="7.36328125" style="149" bestFit="1" customWidth="1"/>
    <col min="9236" max="9236" width="15.36328125" style="149" customWidth="1"/>
    <col min="9237" max="9237" width="4.453125" style="149" customWidth="1"/>
    <col min="9238" max="9238" width="5.08984375" style="149" bestFit="1" customWidth="1"/>
    <col min="9239" max="9239" width="9" style="149" bestFit="1"/>
    <col min="9240" max="9240" width="5.453125" style="149" bestFit="1" customWidth="1"/>
    <col min="9241" max="9243" width="5.08984375" style="149" bestFit="1" customWidth="1"/>
    <col min="9244" max="9244" width="7.36328125" style="149" bestFit="1" customWidth="1"/>
    <col min="9245" max="9247" width="5.08984375" style="149" bestFit="1" customWidth="1"/>
    <col min="9248" max="9248" width="4" style="149" bestFit="1" customWidth="1"/>
    <col min="9249" max="9254" width="5.08984375" style="149" bestFit="1" customWidth="1"/>
    <col min="9255" max="9472" width="9" style="149"/>
    <col min="9473" max="9473" width="3.08984375" style="149" customWidth="1"/>
    <col min="9474" max="9474" width="19.6328125" style="149" customWidth="1"/>
    <col min="9475" max="9475" width="5.90625" style="149" bestFit="1" customWidth="1"/>
    <col min="9476" max="9476" width="8" style="149" customWidth="1"/>
    <col min="9477" max="9477" width="12" style="149" customWidth="1"/>
    <col min="9478" max="9478" width="4.90625" style="149" customWidth="1"/>
    <col min="9479" max="9479" width="6.90625" style="149" customWidth="1"/>
    <col min="9480" max="9488" width="10.08984375" style="149" customWidth="1"/>
    <col min="9489" max="9490" width="7.6328125" style="149" customWidth="1"/>
    <col min="9491" max="9491" width="7.36328125" style="149" bestFit="1" customWidth="1"/>
    <col min="9492" max="9492" width="15.36328125" style="149" customWidth="1"/>
    <col min="9493" max="9493" width="4.453125" style="149" customWidth="1"/>
    <col min="9494" max="9494" width="5.08984375" style="149" bestFit="1" customWidth="1"/>
    <col min="9495" max="9495" width="9" style="149" bestFit="1"/>
    <col min="9496" max="9496" width="5.453125" style="149" bestFit="1" customWidth="1"/>
    <col min="9497" max="9499" width="5.08984375" style="149" bestFit="1" customWidth="1"/>
    <col min="9500" max="9500" width="7.36328125" style="149" bestFit="1" customWidth="1"/>
    <col min="9501" max="9503" width="5.08984375" style="149" bestFit="1" customWidth="1"/>
    <col min="9504" max="9504" width="4" style="149" bestFit="1" customWidth="1"/>
    <col min="9505" max="9510" width="5.08984375" style="149" bestFit="1" customWidth="1"/>
    <col min="9511" max="9728" width="9" style="149"/>
    <col min="9729" max="9729" width="3.08984375" style="149" customWidth="1"/>
    <col min="9730" max="9730" width="19.6328125" style="149" customWidth="1"/>
    <col min="9731" max="9731" width="5.90625" style="149" bestFit="1" customWidth="1"/>
    <col min="9732" max="9732" width="8" style="149" customWidth="1"/>
    <col min="9733" max="9733" width="12" style="149" customWidth="1"/>
    <col min="9734" max="9734" width="4.90625" style="149" customWidth="1"/>
    <col min="9735" max="9735" width="6.90625" style="149" customWidth="1"/>
    <col min="9736" max="9744" width="10.08984375" style="149" customWidth="1"/>
    <col min="9745" max="9746" width="7.6328125" style="149" customWidth="1"/>
    <col min="9747" max="9747" width="7.36328125" style="149" bestFit="1" customWidth="1"/>
    <col min="9748" max="9748" width="15.36328125" style="149" customWidth="1"/>
    <col min="9749" max="9749" width="4.453125" style="149" customWidth="1"/>
    <col min="9750" max="9750" width="5.08984375" style="149" bestFit="1" customWidth="1"/>
    <col min="9751" max="9751" width="9" style="149" bestFit="1"/>
    <col min="9752" max="9752" width="5.453125" style="149" bestFit="1" customWidth="1"/>
    <col min="9753" max="9755" width="5.08984375" style="149" bestFit="1" customWidth="1"/>
    <col min="9756" max="9756" width="7.36328125" style="149" bestFit="1" customWidth="1"/>
    <col min="9757" max="9759" width="5.08984375" style="149" bestFit="1" customWidth="1"/>
    <col min="9760" max="9760" width="4" style="149" bestFit="1" customWidth="1"/>
    <col min="9761" max="9766" width="5.08984375" style="149" bestFit="1" customWidth="1"/>
    <col min="9767" max="9984" width="9" style="149"/>
    <col min="9985" max="9985" width="3.08984375" style="149" customWidth="1"/>
    <col min="9986" max="9986" width="19.6328125" style="149" customWidth="1"/>
    <col min="9987" max="9987" width="5.90625" style="149" bestFit="1" customWidth="1"/>
    <col min="9988" max="9988" width="8" style="149" customWidth="1"/>
    <col min="9989" max="9989" width="12" style="149" customWidth="1"/>
    <col min="9990" max="9990" width="4.90625" style="149" customWidth="1"/>
    <col min="9991" max="9991" width="6.90625" style="149" customWidth="1"/>
    <col min="9992" max="10000" width="10.08984375" style="149" customWidth="1"/>
    <col min="10001" max="10002" width="7.6328125" style="149" customWidth="1"/>
    <col min="10003" max="10003" width="7.36328125" style="149" bestFit="1" customWidth="1"/>
    <col min="10004" max="10004" width="15.36328125" style="149" customWidth="1"/>
    <col min="10005" max="10005" width="4.453125" style="149" customWidth="1"/>
    <col min="10006" max="10006" width="5.08984375" style="149" bestFit="1" customWidth="1"/>
    <col min="10007" max="10007" width="9" style="149" bestFit="1"/>
    <col min="10008" max="10008" width="5.453125" style="149" bestFit="1" customWidth="1"/>
    <col min="10009" max="10011" width="5.08984375" style="149" bestFit="1" customWidth="1"/>
    <col min="10012" max="10012" width="7.36328125" style="149" bestFit="1" customWidth="1"/>
    <col min="10013" max="10015" width="5.08984375" style="149" bestFit="1" customWidth="1"/>
    <col min="10016" max="10016" width="4" style="149" bestFit="1" customWidth="1"/>
    <col min="10017" max="10022" width="5.08984375" style="149" bestFit="1" customWidth="1"/>
    <col min="10023" max="10240" width="9" style="149"/>
    <col min="10241" max="10241" width="3.08984375" style="149" customWidth="1"/>
    <col min="10242" max="10242" width="19.6328125" style="149" customWidth="1"/>
    <col min="10243" max="10243" width="5.90625" style="149" bestFit="1" customWidth="1"/>
    <col min="10244" max="10244" width="8" style="149" customWidth="1"/>
    <col min="10245" max="10245" width="12" style="149" customWidth="1"/>
    <col min="10246" max="10246" width="4.90625" style="149" customWidth="1"/>
    <col min="10247" max="10247" width="6.90625" style="149" customWidth="1"/>
    <col min="10248" max="10256" width="10.08984375" style="149" customWidth="1"/>
    <col min="10257" max="10258" width="7.6328125" style="149" customWidth="1"/>
    <col min="10259" max="10259" width="7.36328125" style="149" bestFit="1" customWidth="1"/>
    <col min="10260" max="10260" width="15.36328125" style="149" customWidth="1"/>
    <col min="10261" max="10261" width="4.453125" style="149" customWidth="1"/>
    <col min="10262" max="10262" width="5.08984375" style="149" bestFit="1" customWidth="1"/>
    <col min="10263" max="10263" width="9" style="149" bestFit="1"/>
    <col min="10264" max="10264" width="5.453125" style="149" bestFit="1" customWidth="1"/>
    <col min="10265" max="10267" width="5.08984375" style="149" bestFit="1" customWidth="1"/>
    <col min="10268" max="10268" width="7.36328125" style="149" bestFit="1" customWidth="1"/>
    <col min="10269" max="10271" width="5.08984375" style="149" bestFit="1" customWidth="1"/>
    <col min="10272" max="10272" width="4" style="149" bestFit="1" customWidth="1"/>
    <col min="10273" max="10278" width="5.08984375" style="149" bestFit="1" customWidth="1"/>
    <col min="10279" max="10496" width="9" style="149"/>
    <col min="10497" max="10497" width="3.08984375" style="149" customWidth="1"/>
    <col min="10498" max="10498" width="19.6328125" style="149" customWidth="1"/>
    <col min="10499" max="10499" width="5.90625" style="149" bestFit="1" customWidth="1"/>
    <col min="10500" max="10500" width="8" style="149" customWidth="1"/>
    <col min="10501" max="10501" width="12" style="149" customWidth="1"/>
    <col min="10502" max="10502" width="4.90625" style="149" customWidth="1"/>
    <col min="10503" max="10503" width="6.90625" style="149" customWidth="1"/>
    <col min="10504" max="10512" width="10.08984375" style="149" customWidth="1"/>
    <col min="10513" max="10514" width="7.6328125" style="149" customWidth="1"/>
    <col min="10515" max="10515" width="7.36328125" style="149" bestFit="1" customWidth="1"/>
    <col min="10516" max="10516" width="15.36328125" style="149" customWidth="1"/>
    <col min="10517" max="10517" width="4.453125" style="149" customWidth="1"/>
    <col min="10518" max="10518" width="5.08984375" style="149" bestFit="1" customWidth="1"/>
    <col min="10519" max="10519" width="9" style="149" bestFit="1"/>
    <col min="10520" max="10520" width="5.453125" style="149" bestFit="1" customWidth="1"/>
    <col min="10521" max="10523" width="5.08984375" style="149" bestFit="1" customWidth="1"/>
    <col min="10524" max="10524" width="7.36328125" style="149" bestFit="1" customWidth="1"/>
    <col min="10525" max="10527" width="5.08984375" style="149" bestFit="1" customWidth="1"/>
    <col min="10528" max="10528" width="4" style="149" bestFit="1" customWidth="1"/>
    <col min="10529" max="10534" width="5.08984375" style="149" bestFit="1" customWidth="1"/>
    <col min="10535" max="10752" width="9" style="149"/>
    <col min="10753" max="10753" width="3.08984375" style="149" customWidth="1"/>
    <col min="10754" max="10754" width="19.6328125" style="149" customWidth="1"/>
    <col min="10755" max="10755" width="5.90625" style="149" bestFit="1" customWidth="1"/>
    <col min="10756" max="10756" width="8" style="149" customWidth="1"/>
    <col min="10757" max="10757" width="12" style="149" customWidth="1"/>
    <col min="10758" max="10758" width="4.90625" style="149" customWidth="1"/>
    <col min="10759" max="10759" width="6.90625" style="149" customWidth="1"/>
    <col min="10760" max="10768" width="10.08984375" style="149" customWidth="1"/>
    <col min="10769" max="10770" width="7.6328125" style="149" customWidth="1"/>
    <col min="10771" max="10771" width="7.36328125" style="149" bestFit="1" customWidth="1"/>
    <col min="10772" max="10772" width="15.36328125" style="149" customWidth="1"/>
    <col min="10773" max="10773" width="4.453125" style="149" customWidth="1"/>
    <col min="10774" max="10774" width="5.08984375" style="149" bestFit="1" customWidth="1"/>
    <col min="10775" max="10775" width="9" style="149" bestFit="1"/>
    <col min="10776" max="10776" width="5.453125" style="149" bestFit="1" customWidth="1"/>
    <col min="10777" max="10779" width="5.08984375" style="149" bestFit="1" customWidth="1"/>
    <col min="10780" max="10780" width="7.36328125" style="149" bestFit="1" customWidth="1"/>
    <col min="10781" max="10783" width="5.08984375" style="149" bestFit="1" customWidth="1"/>
    <col min="10784" max="10784" width="4" style="149" bestFit="1" customWidth="1"/>
    <col min="10785" max="10790" width="5.08984375" style="149" bestFit="1" customWidth="1"/>
    <col min="10791" max="11008" width="9" style="149"/>
    <col min="11009" max="11009" width="3.08984375" style="149" customWidth="1"/>
    <col min="11010" max="11010" width="19.6328125" style="149" customWidth="1"/>
    <col min="11011" max="11011" width="5.90625" style="149" bestFit="1" customWidth="1"/>
    <col min="11012" max="11012" width="8" style="149" customWidth="1"/>
    <col min="11013" max="11013" width="12" style="149" customWidth="1"/>
    <col min="11014" max="11014" width="4.90625" style="149" customWidth="1"/>
    <col min="11015" max="11015" width="6.90625" style="149" customWidth="1"/>
    <col min="11016" max="11024" width="10.08984375" style="149" customWidth="1"/>
    <col min="11025" max="11026" width="7.6328125" style="149" customWidth="1"/>
    <col min="11027" max="11027" width="7.36328125" style="149" bestFit="1" customWidth="1"/>
    <col min="11028" max="11028" width="15.36328125" style="149" customWidth="1"/>
    <col min="11029" max="11029" width="4.453125" style="149" customWidth="1"/>
    <col min="11030" max="11030" width="5.08984375" style="149" bestFit="1" customWidth="1"/>
    <col min="11031" max="11031" width="9" style="149" bestFit="1"/>
    <col min="11032" max="11032" width="5.453125" style="149" bestFit="1" customWidth="1"/>
    <col min="11033" max="11035" width="5.08984375" style="149" bestFit="1" customWidth="1"/>
    <col min="11036" max="11036" width="7.36328125" style="149" bestFit="1" customWidth="1"/>
    <col min="11037" max="11039" width="5.08984375" style="149" bestFit="1" customWidth="1"/>
    <col min="11040" max="11040" width="4" style="149" bestFit="1" customWidth="1"/>
    <col min="11041" max="11046" width="5.08984375" style="149" bestFit="1" customWidth="1"/>
    <col min="11047" max="11264" width="9" style="149"/>
    <col min="11265" max="11265" width="3.08984375" style="149" customWidth="1"/>
    <col min="11266" max="11266" width="19.6328125" style="149" customWidth="1"/>
    <col min="11267" max="11267" width="5.90625" style="149" bestFit="1" customWidth="1"/>
    <col min="11268" max="11268" width="8" style="149" customWidth="1"/>
    <col min="11269" max="11269" width="12" style="149" customWidth="1"/>
    <col min="11270" max="11270" width="4.90625" style="149" customWidth="1"/>
    <col min="11271" max="11271" width="6.90625" style="149" customWidth="1"/>
    <col min="11272" max="11280" width="10.08984375" style="149" customWidth="1"/>
    <col min="11281" max="11282" width="7.6328125" style="149" customWidth="1"/>
    <col min="11283" max="11283" width="7.36328125" style="149" bestFit="1" customWidth="1"/>
    <col min="11284" max="11284" width="15.36328125" style="149" customWidth="1"/>
    <col min="11285" max="11285" width="4.453125" style="149" customWidth="1"/>
    <col min="11286" max="11286" width="5.08984375" style="149" bestFit="1" customWidth="1"/>
    <col min="11287" max="11287" width="9" style="149" bestFit="1"/>
    <col min="11288" max="11288" width="5.453125" style="149" bestFit="1" customWidth="1"/>
    <col min="11289" max="11291" width="5.08984375" style="149" bestFit="1" customWidth="1"/>
    <col min="11292" max="11292" width="7.36328125" style="149" bestFit="1" customWidth="1"/>
    <col min="11293" max="11295" width="5.08984375" style="149" bestFit="1" customWidth="1"/>
    <col min="11296" max="11296" width="4" style="149" bestFit="1" customWidth="1"/>
    <col min="11297" max="11302" width="5.08984375" style="149" bestFit="1" customWidth="1"/>
    <col min="11303" max="11520" width="9" style="149"/>
    <col min="11521" max="11521" width="3.08984375" style="149" customWidth="1"/>
    <col min="11522" max="11522" width="19.6328125" style="149" customWidth="1"/>
    <col min="11523" max="11523" width="5.90625" style="149" bestFit="1" customWidth="1"/>
    <col min="11524" max="11524" width="8" style="149" customWidth="1"/>
    <col min="11525" max="11525" width="12" style="149" customWidth="1"/>
    <col min="11526" max="11526" width="4.90625" style="149" customWidth="1"/>
    <col min="11527" max="11527" width="6.90625" style="149" customWidth="1"/>
    <col min="11528" max="11536" width="10.08984375" style="149" customWidth="1"/>
    <col min="11537" max="11538" width="7.6328125" style="149" customWidth="1"/>
    <col min="11539" max="11539" width="7.36328125" style="149" bestFit="1" customWidth="1"/>
    <col min="11540" max="11540" width="15.36328125" style="149" customWidth="1"/>
    <col min="11541" max="11541" width="4.453125" style="149" customWidth="1"/>
    <col min="11542" max="11542" width="5.08984375" style="149" bestFit="1" customWidth="1"/>
    <col min="11543" max="11543" width="9" style="149" bestFit="1"/>
    <col min="11544" max="11544" width="5.453125" style="149" bestFit="1" customWidth="1"/>
    <col min="11545" max="11547" width="5.08984375" style="149" bestFit="1" customWidth="1"/>
    <col min="11548" max="11548" width="7.36328125" style="149" bestFit="1" customWidth="1"/>
    <col min="11549" max="11551" width="5.08984375" style="149" bestFit="1" customWidth="1"/>
    <col min="11552" max="11552" width="4" style="149" bestFit="1" customWidth="1"/>
    <col min="11553" max="11558" width="5.08984375" style="149" bestFit="1" customWidth="1"/>
    <col min="11559" max="11776" width="9" style="149"/>
    <col min="11777" max="11777" width="3.08984375" style="149" customWidth="1"/>
    <col min="11778" max="11778" width="19.6328125" style="149" customWidth="1"/>
    <col min="11779" max="11779" width="5.90625" style="149" bestFit="1" customWidth="1"/>
    <col min="11780" max="11780" width="8" style="149" customWidth="1"/>
    <col min="11781" max="11781" width="12" style="149" customWidth="1"/>
    <col min="11782" max="11782" width="4.90625" style="149" customWidth="1"/>
    <col min="11783" max="11783" width="6.90625" style="149" customWidth="1"/>
    <col min="11784" max="11792" width="10.08984375" style="149" customWidth="1"/>
    <col min="11793" max="11794" width="7.6328125" style="149" customWidth="1"/>
    <col min="11795" max="11795" width="7.36328125" style="149" bestFit="1" customWidth="1"/>
    <col min="11796" max="11796" width="15.36328125" style="149" customWidth="1"/>
    <col min="11797" max="11797" width="4.453125" style="149" customWidth="1"/>
    <col min="11798" max="11798" width="5.08984375" style="149" bestFit="1" customWidth="1"/>
    <col min="11799" max="11799" width="9" style="149" bestFit="1"/>
    <col min="11800" max="11800" width="5.453125" style="149" bestFit="1" customWidth="1"/>
    <col min="11801" max="11803" width="5.08984375" style="149" bestFit="1" customWidth="1"/>
    <col min="11804" max="11804" width="7.36328125" style="149" bestFit="1" customWidth="1"/>
    <col min="11805" max="11807" width="5.08984375" style="149" bestFit="1" customWidth="1"/>
    <col min="11808" max="11808" width="4" style="149" bestFit="1" customWidth="1"/>
    <col min="11809" max="11814" width="5.08984375" style="149" bestFit="1" customWidth="1"/>
    <col min="11815" max="12032" width="9" style="149"/>
    <col min="12033" max="12033" width="3.08984375" style="149" customWidth="1"/>
    <col min="12034" max="12034" width="19.6328125" style="149" customWidth="1"/>
    <col min="12035" max="12035" width="5.90625" style="149" bestFit="1" customWidth="1"/>
    <col min="12036" max="12036" width="8" style="149" customWidth="1"/>
    <col min="12037" max="12037" width="12" style="149" customWidth="1"/>
    <col min="12038" max="12038" width="4.90625" style="149" customWidth="1"/>
    <col min="12039" max="12039" width="6.90625" style="149" customWidth="1"/>
    <col min="12040" max="12048" width="10.08984375" style="149" customWidth="1"/>
    <col min="12049" max="12050" width="7.6328125" style="149" customWidth="1"/>
    <col min="12051" max="12051" width="7.36328125" style="149" bestFit="1" customWidth="1"/>
    <col min="12052" max="12052" width="15.36328125" style="149" customWidth="1"/>
    <col min="12053" max="12053" width="4.453125" style="149" customWidth="1"/>
    <col min="12054" max="12054" width="5.08984375" style="149" bestFit="1" customWidth="1"/>
    <col min="12055" max="12055" width="9" style="149" bestFit="1"/>
    <col min="12056" max="12056" width="5.453125" style="149" bestFit="1" customWidth="1"/>
    <col min="12057" max="12059" width="5.08984375" style="149" bestFit="1" customWidth="1"/>
    <col min="12060" max="12060" width="7.36328125" style="149" bestFit="1" customWidth="1"/>
    <col min="12061" max="12063" width="5.08984375" style="149" bestFit="1" customWidth="1"/>
    <col min="12064" max="12064" width="4" style="149" bestFit="1" customWidth="1"/>
    <col min="12065" max="12070" width="5.08984375" style="149" bestFit="1" customWidth="1"/>
    <col min="12071" max="12288" width="9" style="149"/>
    <col min="12289" max="12289" width="3.08984375" style="149" customWidth="1"/>
    <col min="12290" max="12290" width="19.6328125" style="149" customWidth="1"/>
    <col min="12291" max="12291" width="5.90625" style="149" bestFit="1" customWidth="1"/>
    <col min="12292" max="12292" width="8" style="149" customWidth="1"/>
    <col min="12293" max="12293" width="12" style="149" customWidth="1"/>
    <col min="12294" max="12294" width="4.90625" style="149" customWidth="1"/>
    <col min="12295" max="12295" width="6.90625" style="149" customWidth="1"/>
    <col min="12296" max="12304" width="10.08984375" style="149" customWidth="1"/>
    <col min="12305" max="12306" width="7.6328125" style="149" customWidth="1"/>
    <col min="12307" max="12307" width="7.36328125" style="149" bestFit="1" customWidth="1"/>
    <col min="12308" max="12308" width="15.36328125" style="149" customWidth="1"/>
    <col min="12309" max="12309" width="4.453125" style="149" customWidth="1"/>
    <col min="12310" max="12310" width="5.08984375" style="149" bestFit="1" customWidth="1"/>
    <col min="12311" max="12311" width="9" style="149" bestFit="1"/>
    <col min="12312" max="12312" width="5.453125" style="149" bestFit="1" customWidth="1"/>
    <col min="12313" max="12315" width="5.08984375" style="149" bestFit="1" customWidth="1"/>
    <col min="12316" max="12316" width="7.36328125" style="149" bestFit="1" customWidth="1"/>
    <col min="12317" max="12319" width="5.08984375" style="149" bestFit="1" customWidth="1"/>
    <col min="12320" max="12320" width="4" style="149" bestFit="1" customWidth="1"/>
    <col min="12321" max="12326" width="5.08984375" style="149" bestFit="1" customWidth="1"/>
    <col min="12327" max="12544" width="9" style="149"/>
    <col min="12545" max="12545" width="3.08984375" style="149" customWidth="1"/>
    <col min="12546" max="12546" width="19.6328125" style="149" customWidth="1"/>
    <col min="12547" max="12547" width="5.90625" style="149" bestFit="1" customWidth="1"/>
    <col min="12548" max="12548" width="8" style="149" customWidth="1"/>
    <col min="12549" max="12549" width="12" style="149" customWidth="1"/>
    <col min="12550" max="12550" width="4.90625" style="149" customWidth="1"/>
    <col min="12551" max="12551" width="6.90625" style="149" customWidth="1"/>
    <col min="12552" max="12560" width="10.08984375" style="149" customWidth="1"/>
    <col min="12561" max="12562" width="7.6328125" style="149" customWidth="1"/>
    <col min="12563" max="12563" width="7.36328125" style="149" bestFit="1" customWidth="1"/>
    <col min="12564" max="12564" width="15.36328125" style="149" customWidth="1"/>
    <col min="12565" max="12565" width="4.453125" style="149" customWidth="1"/>
    <col min="12566" max="12566" width="5.08984375" style="149" bestFit="1" customWidth="1"/>
    <col min="12567" max="12567" width="9" style="149" bestFit="1"/>
    <col min="12568" max="12568" width="5.453125" style="149" bestFit="1" customWidth="1"/>
    <col min="12569" max="12571" width="5.08984375" style="149" bestFit="1" customWidth="1"/>
    <col min="12572" max="12572" width="7.36328125" style="149" bestFit="1" customWidth="1"/>
    <col min="12573" max="12575" width="5.08984375" style="149" bestFit="1" customWidth="1"/>
    <col min="12576" max="12576" width="4" style="149" bestFit="1" customWidth="1"/>
    <col min="12577" max="12582" width="5.08984375" style="149" bestFit="1" customWidth="1"/>
    <col min="12583" max="12800" width="9" style="149"/>
    <col min="12801" max="12801" width="3.08984375" style="149" customWidth="1"/>
    <col min="12802" max="12802" width="19.6328125" style="149" customWidth="1"/>
    <col min="12803" max="12803" width="5.90625" style="149" bestFit="1" customWidth="1"/>
    <col min="12804" max="12804" width="8" style="149" customWidth="1"/>
    <col min="12805" max="12805" width="12" style="149" customWidth="1"/>
    <col min="12806" max="12806" width="4.90625" style="149" customWidth="1"/>
    <col min="12807" max="12807" width="6.90625" style="149" customWidth="1"/>
    <col min="12808" max="12816" width="10.08984375" style="149" customWidth="1"/>
    <col min="12817" max="12818" width="7.6328125" style="149" customWidth="1"/>
    <col min="12819" max="12819" width="7.36328125" style="149" bestFit="1" customWidth="1"/>
    <col min="12820" max="12820" width="15.36328125" style="149" customWidth="1"/>
    <col min="12821" max="12821" width="4.453125" style="149" customWidth="1"/>
    <col min="12822" max="12822" width="5.08984375" style="149" bestFit="1" customWidth="1"/>
    <col min="12823" max="12823" width="9" style="149" bestFit="1"/>
    <col min="12824" max="12824" width="5.453125" style="149" bestFit="1" customWidth="1"/>
    <col min="12825" max="12827" width="5.08984375" style="149" bestFit="1" customWidth="1"/>
    <col min="12828" max="12828" width="7.36328125" style="149" bestFit="1" customWidth="1"/>
    <col min="12829" max="12831" width="5.08984375" style="149" bestFit="1" customWidth="1"/>
    <col min="12832" max="12832" width="4" style="149" bestFit="1" customWidth="1"/>
    <col min="12833" max="12838" width="5.08984375" style="149" bestFit="1" customWidth="1"/>
    <col min="12839" max="13056" width="9" style="149"/>
    <col min="13057" max="13057" width="3.08984375" style="149" customWidth="1"/>
    <col min="13058" max="13058" width="19.6328125" style="149" customWidth="1"/>
    <col min="13059" max="13059" width="5.90625" style="149" bestFit="1" customWidth="1"/>
    <col min="13060" max="13060" width="8" style="149" customWidth="1"/>
    <col min="13061" max="13061" width="12" style="149" customWidth="1"/>
    <col min="13062" max="13062" width="4.90625" style="149" customWidth="1"/>
    <col min="13063" max="13063" width="6.90625" style="149" customWidth="1"/>
    <col min="13064" max="13072" width="10.08984375" style="149" customWidth="1"/>
    <col min="13073" max="13074" width="7.6328125" style="149" customWidth="1"/>
    <col min="13075" max="13075" width="7.36328125" style="149" bestFit="1" customWidth="1"/>
    <col min="13076" max="13076" width="15.36328125" style="149" customWidth="1"/>
    <col min="13077" max="13077" width="4.453125" style="149" customWidth="1"/>
    <col min="13078" max="13078" width="5.08984375" style="149" bestFit="1" customWidth="1"/>
    <col min="13079" max="13079" width="9" style="149" bestFit="1"/>
    <col min="13080" max="13080" width="5.453125" style="149" bestFit="1" customWidth="1"/>
    <col min="13081" max="13083" width="5.08984375" style="149" bestFit="1" customWidth="1"/>
    <col min="13084" max="13084" width="7.36328125" style="149" bestFit="1" customWidth="1"/>
    <col min="13085" max="13087" width="5.08984375" style="149" bestFit="1" customWidth="1"/>
    <col min="13088" max="13088" width="4" style="149" bestFit="1" customWidth="1"/>
    <col min="13089" max="13094" width="5.08984375" style="149" bestFit="1" customWidth="1"/>
    <col min="13095" max="13312" width="9" style="149"/>
    <col min="13313" max="13313" width="3.08984375" style="149" customWidth="1"/>
    <col min="13314" max="13314" width="19.6328125" style="149" customWidth="1"/>
    <col min="13315" max="13315" width="5.90625" style="149" bestFit="1" customWidth="1"/>
    <col min="13316" max="13316" width="8" style="149" customWidth="1"/>
    <col min="13317" max="13317" width="12" style="149" customWidth="1"/>
    <col min="13318" max="13318" width="4.90625" style="149" customWidth="1"/>
    <col min="13319" max="13319" width="6.90625" style="149" customWidth="1"/>
    <col min="13320" max="13328" width="10.08984375" style="149" customWidth="1"/>
    <col min="13329" max="13330" width="7.6328125" style="149" customWidth="1"/>
    <col min="13331" max="13331" width="7.36328125" style="149" bestFit="1" customWidth="1"/>
    <col min="13332" max="13332" width="15.36328125" style="149" customWidth="1"/>
    <col min="13333" max="13333" width="4.453125" style="149" customWidth="1"/>
    <col min="13334" max="13334" width="5.08984375" style="149" bestFit="1" customWidth="1"/>
    <col min="13335" max="13335" width="9" style="149" bestFit="1"/>
    <col min="13336" max="13336" width="5.453125" style="149" bestFit="1" customWidth="1"/>
    <col min="13337" max="13339" width="5.08984375" style="149" bestFit="1" customWidth="1"/>
    <col min="13340" max="13340" width="7.36328125" style="149" bestFit="1" customWidth="1"/>
    <col min="13341" max="13343" width="5.08984375" style="149" bestFit="1" customWidth="1"/>
    <col min="13344" max="13344" width="4" style="149" bestFit="1" customWidth="1"/>
    <col min="13345" max="13350" width="5.08984375" style="149" bestFit="1" customWidth="1"/>
    <col min="13351" max="13568" width="9" style="149"/>
    <col min="13569" max="13569" width="3.08984375" style="149" customWidth="1"/>
    <col min="13570" max="13570" width="19.6328125" style="149" customWidth="1"/>
    <col min="13571" max="13571" width="5.90625" style="149" bestFit="1" customWidth="1"/>
    <col min="13572" max="13572" width="8" style="149" customWidth="1"/>
    <col min="13573" max="13573" width="12" style="149" customWidth="1"/>
    <col min="13574" max="13574" width="4.90625" style="149" customWidth="1"/>
    <col min="13575" max="13575" width="6.90625" style="149" customWidth="1"/>
    <col min="13576" max="13584" width="10.08984375" style="149" customWidth="1"/>
    <col min="13585" max="13586" width="7.6328125" style="149" customWidth="1"/>
    <col min="13587" max="13587" width="7.36328125" style="149" bestFit="1" customWidth="1"/>
    <col min="13588" max="13588" width="15.36328125" style="149" customWidth="1"/>
    <col min="13589" max="13589" width="4.453125" style="149" customWidth="1"/>
    <col min="13590" max="13590" width="5.08984375" style="149" bestFit="1" customWidth="1"/>
    <col min="13591" max="13591" width="9" style="149" bestFit="1"/>
    <col min="13592" max="13592" width="5.453125" style="149" bestFit="1" customWidth="1"/>
    <col min="13593" max="13595" width="5.08984375" style="149" bestFit="1" customWidth="1"/>
    <col min="13596" max="13596" width="7.36328125" style="149" bestFit="1" customWidth="1"/>
    <col min="13597" max="13599" width="5.08984375" style="149" bestFit="1" customWidth="1"/>
    <col min="13600" max="13600" width="4" style="149" bestFit="1" customWidth="1"/>
    <col min="13601" max="13606" width="5.08984375" style="149" bestFit="1" customWidth="1"/>
    <col min="13607" max="13824" width="9" style="149"/>
    <col min="13825" max="13825" width="3.08984375" style="149" customWidth="1"/>
    <col min="13826" max="13826" width="19.6328125" style="149" customWidth="1"/>
    <col min="13827" max="13827" width="5.90625" style="149" bestFit="1" customWidth="1"/>
    <col min="13828" max="13828" width="8" style="149" customWidth="1"/>
    <col min="13829" max="13829" width="12" style="149" customWidth="1"/>
    <col min="13830" max="13830" width="4.90625" style="149" customWidth="1"/>
    <col min="13831" max="13831" width="6.90625" style="149" customWidth="1"/>
    <col min="13832" max="13840" width="10.08984375" style="149" customWidth="1"/>
    <col min="13841" max="13842" width="7.6328125" style="149" customWidth="1"/>
    <col min="13843" max="13843" width="7.36328125" style="149" bestFit="1" customWidth="1"/>
    <col min="13844" max="13844" width="15.36328125" style="149" customWidth="1"/>
    <col min="13845" max="13845" width="4.453125" style="149" customWidth="1"/>
    <col min="13846" max="13846" width="5.08984375" style="149" bestFit="1" customWidth="1"/>
    <col min="13847" max="13847" width="9" style="149" bestFit="1"/>
    <col min="13848" max="13848" width="5.453125" style="149" bestFit="1" customWidth="1"/>
    <col min="13849" max="13851" width="5.08984375" style="149" bestFit="1" customWidth="1"/>
    <col min="13852" max="13852" width="7.36328125" style="149" bestFit="1" customWidth="1"/>
    <col min="13853" max="13855" width="5.08984375" style="149" bestFit="1" customWidth="1"/>
    <col min="13856" max="13856" width="4" style="149" bestFit="1" customWidth="1"/>
    <col min="13857" max="13862" width="5.08984375" style="149" bestFit="1" customWidth="1"/>
    <col min="13863" max="14080" width="9" style="149"/>
    <col min="14081" max="14081" width="3.08984375" style="149" customWidth="1"/>
    <col min="14082" max="14082" width="19.6328125" style="149" customWidth="1"/>
    <col min="14083" max="14083" width="5.90625" style="149" bestFit="1" customWidth="1"/>
    <col min="14084" max="14084" width="8" style="149" customWidth="1"/>
    <col min="14085" max="14085" width="12" style="149" customWidth="1"/>
    <col min="14086" max="14086" width="4.90625" style="149" customWidth="1"/>
    <col min="14087" max="14087" width="6.90625" style="149" customWidth="1"/>
    <col min="14088" max="14096" width="10.08984375" style="149" customWidth="1"/>
    <col min="14097" max="14098" width="7.6328125" style="149" customWidth="1"/>
    <col min="14099" max="14099" width="7.36328125" style="149" bestFit="1" customWidth="1"/>
    <col min="14100" max="14100" width="15.36328125" style="149" customWidth="1"/>
    <col min="14101" max="14101" width="4.453125" style="149" customWidth="1"/>
    <col min="14102" max="14102" width="5.08984375" style="149" bestFit="1" customWidth="1"/>
    <col min="14103" max="14103" width="9" style="149" bestFit="1"/>
    <col min="14104" max="14104" width="5.453125" style="149" bestFit="1" customWidth="1"/>
    <col min="14105" max="14107" width="5.08984375" style="149" bestFit="1" customWidth="1"/>
    <col min="14108" max="14108" width="7.36328125" style="149" bestFit="1" customWidth="1"/>
    <col min="14109" max="14111" width="5.08984375" style="149" bestFit="1" customWidth="1"/>
    <col min="14112" max="14112" width="4" style="149" bestFit="1" customWidth="1"/>
    <col min="14113" max="14118" width="5.08984375" style="149" bestFit="1" customWidth="1"/>
    <col min="14119" max="14336" width="9" style="149"/>
    <col min="14337" max="14337" width="3.08984375" style="149" customWidth="1"/>
    <col min="14338" max="14338" width="19.6328125" style="149" customWidth="1"/>
    <col min="14339" max="14339" width="5.90625" style="149" bestFit="1" customWidth="1"/>
    <col min="14340" max="14340" width="8" style="149" customWidth="1"/>
    <col min="14341" max="14341" width="12" style="149" customWidth="1"/>
    <col min="14342" max="14342" width="4.90625" style="149" customWidth="1"/>
    <col min="14343" max="14343" width="6.90625" style="149" customWidth="1"/>
    <col min="14344" max="14352" width="10.08984375" style="149" customWidth="1"/>
    <col min="14353" max="14354" width="7.6328125" style="149" customWidth="1"/>
    <col min="14355" max="14355" width="7.36328125" style="149" bestFit="1" customWidth="1"/>
    <col min="14356" max="14356" width="15.36328125" style="149" customWidth="1"/>
    <col min="14357" max="14357" width="4.453125" style="149" customWidth="1"/>
    <col min="14358" max="14358" width="5.08984375" style="149" bestFit="1" customWidth="1"/>
    <col min="14359" max="14359" width="9" style="149" bestFit="1"/>
    <col min="14360" max="14360" width="5.453125" style="149" bestFit="1" customWidth="1"/>
    <col min="14361" max="14363" width="5.08984375" style="149" bestFit="1" customWidth="1"/>
    <col min="14364" max="14364" width="7.36328125" style="149" bestFit="1" customWidth="1"/>
    <col min="14365" max="14367" width="5.08984375" style="149" bestFit="1" customWidth="1"/>
    <col min="14368" max="14368" width="4" style="149" bestFit="1" customWidth="1"/>
    <col min="14369" max="14374" width="5.08984375" style="149" bestFit="1" customWidth="1"/>
    <col min="14375" max="14592" width="9" style="149"/>
    <col min="14593" max="14593" width="3.08984375" style="149" customWidth="1"/>
    <col min="14594" max="14594" width="19.6328125" style="149" customWidth="1"/>
    <col min="14595" max="14595" width="5.90625" style="149" bestFit="1" customWidth="1"/>
    <col min="14596" max="14596" width="8" style="149" customWidth="1"/>
    <col min="14597" max="14597" width="12" style="149" customWidth="1"/>
    <col min="14598" max="14598" width="4.90625" style="149" customWidth="1"/>
    <col min="14599" max="14599" width="6.90625" style="149" customWidth="1"/>
    <col min="14600" max="14608" width="10.08984375" style="149" customWidth="1"/>
    <col min="14609" max="14610" width="7.6328125" style="149" customWidth="1"/>
    <col min="14611" max="14611" width="7.36328125" style="149" bestFit="1" customWidth="1"/>
    <col min="14612" max="14612" width="15.36328125" style="149" customWidth="1"/>
    <col min="14613" max="14613" width="4.453125" style="149" customWidth="1"/>
    <col min="14614" max="14614" width="5.08984375" style="149" bestFit="1" customWidth="1"/>
    <col min="14615" max="14615" width="9" style="149" bestFit="1"/>
    <col min="14616" max="14616" width="5.453125" style="149" bestFit="1" customWidth="1"/>
    <col min="14617" max="14619" width="5.08984375" style="149" bestFit="1" customWidth="1"/>
    <col min="14620" max="14620" width="7.36328125" style="149" bestFit="1" customWidth="1"/>
    <col min="14621" max="14623" width="5.08984375" style="149" bestFit="1" customWidth="1"/>
    <col min="14624" max="14624" width="4" style="149" bestFit="1" customWidth="1"/>
    <col min="14625" max="14630" width="5.08984375" style="149" bestFit="1" customWidth="1"/>
    <col min="14631" max="14848" width="9" style="149"/>
    <col min="14849" max="14849" width="3.08984375" style="149" customWidth="1"/>
    <col min="14850" max="14850" width="19.6328125" style="149" customWidth="1"/>
    <col min="14851" max="14851" width="5.90625" style="149" bestFit="1" customWidth="1"/>
    <col min="14852" max="14852" width="8" style="149" customWidth="1"/>
    <col min="14853" max="14853" width="12" style="149" customWidth="1"/>
    <col min="14854" max="14854" width="4.90625" style="149" customWidth="1"/>
    <col min="14855" max="14855" width="6.90625" style="149" customWidth="1"/>
    <col min="14856" max="14864" width="10.08984375" style="149" customWidth="1"/>
    <col min="14865" max="14866" width="7.6328125" style="149" customWidth="1"/>
    <col min="14867" max="14867" width="7.36328125" style="149" bestFit="1" customWidth="1"/>
    <col min="14868" max="14868" width="15.36328125" style="149" customWidth="1"/>
    <col min="14869" max="14869" width="4.453125" style="149" customWidth="1"/>
    <col min="14870" max="14870" width="5.08984375" style="149" bestFit="1" customWidth="1"/>
    <col min="14871" max="14871" width="9" style="149" bestFit="1"/>
    <col min="14872" max="14872" width="5.453125" style="149" bestFit="1" customWidth="1"/>
    <col min="14873" max="14875" width="5.08984375" style="149" bestFit="1" customWidth="1"/>
    <col min="14876" max="14876" width="7.36328125" style="149" bestFit="1" customWidth="1"/>
    <col min="14877" max="14879" width="5.08984375" style="149" bestFit="1" customWidth="1"/>
    <col min="14880" max="14880" width="4" style="149" bestFit="1" customWidth="1"/>
    <col min="14881" max="14886" width="5.08984375" style="149" bestFit="1" customWidth="1"/>
    <col min="14887" max="15104" width="9" style="149"/>
    <col min="15105" max="15105" width="3.08984375" style="149" customWidth="1"/>
    <col min="15106" max="15106" width="19.6328125" style="149" customWidth="1"/>
    <col min="15107" max="15107" width="5.90625" style="149" bestFit="1" customWidth="1"/>
    <col min="15108" max="15108" width="8" style="149" customWidth="1"/>
    <col min="15109" max="15109" width="12" style="149" customWidth="1"/>
    <col min="15110" max="15110" width="4.90625" style="149" customWidth="1"/>
    <col min="15111" max="15111" width="6.90625" style="149" customWidth="1"/>
    <col min="15112" max="15120" width="10.08984375" style="149" customWidth="1"/>
    <col min="15121" max="15122" width="7.6328125" style="149" customWidth="1"/>
    <col min="15123" max="15123" width="7.36328125" style="149" bestFit="1" customWidth="1"/>
    <col min="15124" max="15124" width="15.36328125" style="149" customWidth="1"/>
    <col min="15125" max="15125" width="4.453125" style="149" customWidth="1"/>
    <col min="15126" max="15126" width="5.08984375" style="149" bestFit="1" customWidth="1"/>
    <col min="15127" max="15127" width="9" style="149" bestFit="1"/>
    <col min="15128" max="15128" width="5.453125" style="149" bestFit="1" customWidth="1"/>
    <col min="15129" max="15131" width="5.08984375" style="149" bestFit="1" customWidth="1"/>
    <col min="15132" max="15132" width="7.36328125" style="149" bestFit="1" customWidth="1"/>
    <col min="15133" max="15135" width="5.08984375" style="149" bestFit="1" customWidth="1"/>
    <col min="15136" max="15136" width="4" style="149" bestFit="1" customWidth="1"/>
    <col min="15137" max="15142" width="5.08984375" style="149" bestFit="1" customWidth="1"/>
    <col min="15143" max="15360" width="9" style="149"/>
    <col min="15361" max="15361" width="3.08984375" style="149" customWidth="1"/>
    <col min="15362" max="15362" width="19.6328125" style="149" customWidth="1"/>
    <col min="15363" max="15363" width="5.90625" style="149" bestFit="1" customWidth="1"/>
    <col min="15364" max="15364" width="8" style="149" customWidth="1"/>
    <col min="15365" max="15365" width="12" style="149" customWidth="1"/>
    <col min="15366" max="15366" width="4.90625" style="149" customWidth="1"/>
    <col min="15367" max="15367" width="6.90625" style="149" customWidth="1"/>
    <col min="15368" max="15376" width="10.08984375" style="149" customWidth="1"/>
    <col min="15377" max="15378" width="7.6328125" style="149" customWidth="1"/>
    <col min="15379" max="15379" width="7.36328125" style="149" bestFit="1" customWidth="1"/>
    <col min="15380" max="15380" width="15.36328125" style="149" customWidth="1"/>
    <col min="15381" max="15381" width="4.453125" style="149" customWidth="1"/>
    <col min="15382" max="15382" width="5.08984375" style="149" bestFit="1" customWidth="1"/>
    <col min="15383" max="15383" width="9" style="149" bestFit="1"/>
    <col min="15384" max="15384" width="5.453125" style="149" bestFit="1" customWidth="1"/>
    <col min="15385" max="15387" width="5.08984375" style="149" bestFit="1" customWidth="1"/>
    <col min="15388" max="15388" width="7.36328125" style="149" bestFit="1" customWidth="1"/>
    <col min="15389" max="15391" width="5.08984375" style="149" bestFit="1" customWidth="1"/>
    <col min="15392" max="15392" width="4" style="149" bestFit="1" customWidth="1"/>
    <col min="15393" max="15398" width="5.08984375" style="149" bestFit="1" customWidth="1"/>
    <col min="15399" max="15616" width="9" style="149"/>
    <col min="15617" max="15617" width="3.08984375" style="149" customWidth="1"/>
    <col min="15618" max="15618" width="19.6328125" style="149" customWidth="1"/>
    <col min="15619" max="15619" width="5.90625" style="149" bestFit="1" customWidth="1"/>
    <col min="15620" max="15620" width="8" style="149" customWidth="1"/>
    <col min="15621" max="15621" width="12" style="149" customWidth="1"/>
    <col min="15622" max="15622" width="4.90625" style="149" customWidth="1"/>
    <col min="15623" max="15623" width="6.90625" style="149" customWidth="1"/>
    <col min="15624" max="15632" width="10.08984375" style="149" customWidth="1"/>
    <col min="15633" max="15634" width="7.6328125" style="149" customWidth="1"/>
    <col min="15635" max="15635" width="7.36328125" style="149" bestFit="1" customWidth="1"/>
    <col min="15636" max="15636" width="15.36328125" style="149" customWidth="1"/>
    <col min="15637" max="15637" width="4.453125" style="149" customWidth="1"/>
    <col min="15638" max="15638" width="5.08984375" style="149" bestFit="1" customWidth="1"/>
    <col min="15639" max="15639" width="9" style="149" bestFit="1"/>
    <col min="15640" max="15640" width="5.453125" style="149" bestFit="1" customWidth="1"/>
    <col min="15641" max="15643" width="5.08984375" style="149" bestFit="1" customWidth="1"/>
    <col min="15644" max="15644" width="7.36328125" style="149" bestFit="1" customWidth="1"/>
    <col min="15645" max="15647" width="5.08984375" style="149" bestFit="1" customWidth="1"/>
    <col min="15648" max="15648" width="4" style="149" bestFit="1" customWidth="1"/>
    <col min="15649" max="15654" width="5.08984375" style="149" bestFit="1" customWidth="1"/>
    <col min="15655" max="15872" width="9" style="149"/>
    <col min="15873" max="15873" width="3.08984375" style="149" customWidth="1"/>
    <col min="15874" max="15874" width="19.6328125" style="149" customWidth="1"/>
    <col min="15875" max="15875" width="5.90625" style="149" bestFit="1" customWidth="1"/>
    <col min="15876" max="15876" width="8" style="149" customWidth="1"/>
    <col min="15877" max="15877" width="12" style="149" customWidth="1"/>
    <col min="15878" max="15878" width="4.90625" style="149" customWidth="1"/>
    <col min="15879" max="15879" width="6.90625" style="149" customWidth="1"/>
    <col min="15880" max="15888" width="10.08984375" style="149" customWidth="1"/>
    <col min="15889" max="15890" width="7.6328125" style="149" customWidth="1"/>
    <col min="15891" max="15891" width="7.36328125" style="149" bestFit="1" customWidth="1"/>
    <col min="15892" max="15892" width="15.36328125" style="149" customWidth="1"/>
    <col min="15893" max="15893" width="4.453125" style="149" customWidth="1"/>
    <col min="15894" max="15894" width="5.08984375" style="149" bestFit="1" customWidth="1"/>
    <col min="15895" max="15895" width="9" style="149" bestFit="1"/>
    <col min="15896" max="15896" width="5.453125" style="149" bestFit="1" customWidth="1"/>
    <col min="15897" max="15899" width="5.08984375" style="149" bestFit="1" customWidth="1"/>
    <col min="15900" max="15900" width="7.36328125" style="149" bestFit="1" customWidth="1"/>
    <col min="15901" max="15903" width="5.08984375" style="149" bestFit="1" customWidth="1"/>
    <col min="15904" max="15904" width="4" style="149" bestFit="1" customWidth="1"/>
    <col min="15905" max="15910" width="5.08984375" style="149" bestFit="1" customWidth="1"/>
    <col min="15911" max="16128" width="9" style="149"/>
    <col min="16129" max="16129" width="3.08984375" style="149" customWidth="1"/>
    <col min="16130" max="16130" width="19.6328125" style="149" customWidth="1"/>
    <col min="16131" max="16131" width="5.90625" style="149" bestFit="1" customWidth="1"/>
    <col min="16132" max="16132" width="8" style="149" customWidth="1"/>
    <col min="16133" max="16133" width="12" style="149" customWidth="1"/>
    <col min="16134" max="16134" width="4.90625" style="149" customWidth="1"/>
    <col min="16135" max="16135" width="6.90625" style="149" customWidth="1"/>
    <col min="16136" max="16144" width="10.08984375" style="149" customWidth="1"/>
    <col min="16145" max="16146" width="7.6328125" style="149" customWidth="1"/>
    <col min="16147" max="16147" width="7.36328125" style="149" bestFit="1" customWidth="1"/>
    <col min="16148" max="16148" width="15.36328125" style="149" customWidth="1"/>
    <col min="16149" max="16149" width="4.453125" style="149" customWidth="1"/>
    <col min="16150" max="16150" width="5.08984375" style="149" bestFit="1" customWidth="1"/>
    <col min="16151" max="16151" width="9" style="149" bestFit="1"/>
    <col min="16152" max="16152" width="5.453125" style="149" bestFit="1" customWidth="1"/>
    <col min="16153" max="16155" width="5.08984375" style="149" bestFit="1" customWidth="1"/>
    <col min="16156" max="16156" width="7.36328125" style="149" bestFit="1" customWidth="1"/>
    <col min="16157" max="16159" width="5.08984375" style="149" bestFit="1" customWidth="1"/>
    <col min="16160" max="16160" width="4" style="149" bestFit="1" customWidth="1"/>
    <col min="16161" max="16166" width="5.08984375" style="149" bestFit="1" customWidth="1"/>
    <col min="16167" max="16384" width="9" style="149"/>
  </cols>
  <sheetData>
    <row r="1" spans="2:20">
      <c r="B1" s="149" t="s">
        <v>256</v>
      </c>
    </row>
    <row r="2" spans="2:20">
      <c r="B2" s="438" t="s">
        <v>246</v>
      </c>
      <c r="C2" s="438"/>
      <c r="D2" s="438"/>
      <c r="E2" s="438"/>
      <c r="F2" s="438"/>
      <c r="G2" s="438"/>
      <c r="H2" s="151"/>
      <c r="I2" s="151"/>
      <c r="J2" s="151"/>
      <c r="K2" s="151"/>
      <c r="L2" s="151"/>
    </row>
    <row r="3" spans="2:20" ht="16.5">
      <c r="B3" s="438"/>
      <c r="C3" s="438"/>
      <c r="D3" s="438"/>
      <c r="E3" s="438"/>
      <c r="F3" s="438"/>
      <c r="G3" s="438"/>
      <c r="R3" s="152" t="s">
        <v>176</v>
      </c>
    </row>
    <row r="4" spans="2:20">
      <c r="B4" s="153"/>
      <c r="C4" s="153"/>
      <c r="D4" s="153"/>
      <c r="E4" s="153"/>
      <c r="F4" s="153"/>
      <c r="G4" s="153"/>
    </row>
    <row r="5" spans="2:20" ht="14">
      <c r="B5" s="121" t="s">
        <v>177</v>
      </c>
      <c r="C5" s="121"/>
      <c r="D5" s="153"/>
      <c r="E5" s="153"/>
      <c r="F5" s="153"/>
      <c r="G5" s="153"/>
      <c r="J5" s="153"/>
    </row>
    <row r="6" spans="2:20">
      <c r="B6" s="153"/>
      <c r="C6" s="153"/>
      <c r="D6" s="153"/>
      <c r="E6" s="153"/>
      <c r="F6" s="153"/>
      <c r="G6" s="153"/>
    </row>
    <row r="7" spans="2:20">
      <c r="B7" s="154" t="s">
        <v>178</v>
      </c>
      <c r="C7" s="154"/>
      <c r="D7" s="153"/>
      <c r="E7" s="153"/>
      <c r="F7" s="153"/>
      <c r="G7" s="153"/>
    </row>
    <row r="8" spans="2:20">
      <c r="B8" s="154" t="s">
        <v>179</v>
      </c>
      <c r="C8" s="154"/>
      <c r="D8" s="153"/>
      <c r="E8" s="153"/>
      <c r="F8" s="153"/>
      <c r="G8" s="153"/>
      <c r="Q8" s="439"/>
      <c r="R8" s="441" t="s">
        <v>138</v>
      </c>
    </row>
    <row r="9" spans="2:20">
      <c r="H9" s="155" t="s">
        <v>180</v>
      </c>
      <c r="I9" s="156"/>
      <c r="J9" s="156" t="s">
        <v>181</v>
      </c>
      <c r="Q9" s="440"/>
      <c r="R9" s="441"/>
    </row>
    <row r="10" spans="2:20">
      <c r="B10" s="151"/>
      <c r="C10" s="151"/>
      <c r="D10" s="151"/>
      <c r="E10" s="151"/>
      <c r="F10" s="151"/>
      <c r="G10" s="151"/>
      <c r="H10" s="151"/>
      <c r="I10" s="151"/>
      <c r="J10" s="151"/>
    </row>
    <row r="11" spans="2:20" ht="13.5" thickBot="1">
      <c r="B11" s="156" t="s">
        <v>182</v>
      </c>
      <c r="C11" s="156"/>
      <c r="D11" s="156"/>
      <c r="E11" s="156"/>
      <c r="F11" s="156"/>
      <c r="G11" s="156"/>
      <c r="H11" s="156"/>
      <c r="I11" s="157" t="s">
        <v>183</v>
      </c>
      <c r="J11" s="156"/>
      <c r="N11" s="156"/>
      <c r="O11" s="158"/>
      <c r="P11" s="158"/>
      <c r="Q11" s="158"/>
    </row>
    <row r="12" spans="2:20" ht="14.25" customHeight="1">
      <c r="B12" s="423" t="s">
        <v>184</v>
      </c>
      <c r="C12" s="442" t="s">
        <v>243</v>
      </c>
      <c r="D12" s="442" t="s">
        <v>185</v>
      </c>
      <c r="E12" s="444" t="s">
        <v>186</v>
      </c>
      <c r="F12" s="442" t="s">
        <v>187</v>
      </c>
      <c r="G12" s="446"/>
      <c r="H12" s="386" t="s">
        <v>188</v>
      </c>
      <c r="I12" s="386"/>
      <c r="J12" s="386"/>
      <c r="K12" s="386" t="s">
        <v>189</v>
      </c>
      <c r="L12" s="386"/>
      <c r="M12" s="386"/>
      <c r="N12" s="386" t="s">
        <v>190</v>
      </c>
      <c r="O12" s="386"/>
      <c r="P12" s="386"/>
      <c r="Q12" s="447" t="s">
        <v>191</v>
      </c>
      <c r="R12" s="448"/>
      <c r="S12" s="158"/>
      <c r="T12" s="162"/>
    </row>
    <row r="13" spans="2:20" ht="27" customHeight="1" thickBot="1">
      <c r="B13" s="425"/>
      <c r="C13" s="443"/>
      <c r="D13" s="443"/>
      <c r="E13" s="445"/>
      <c r="F13" s="443"/>
      <c r="G13" s="443"/>
      <c r="H13" s="164" t="s">
        <v>192</v>
      </c>
      <c r="I13" s="164" t="s">
        <v>193</v>
      </c>
      <c r="J13" s="163" t="s">
        <v>194</v>
      </c>
      <c r="K13" s="164" t="s">
        <v>192</v>
      </c>
      <c r="L13" s="164" t="s">
        <v>193</v>
      </c>
      <c r="M13" s="163" t="s">
        <v>194</v>
      </c>
      <c r="N13" s="164" t="s">
        <v>192</v>
      </c>
      <c r="O13" s="164" t="s">
        <v>193</v>
      </c>
      <c r="P13" s="165" t="s">
        <v>194</v>
      </c>
      <c r="Q13" s="166" t="s">
        <v>195</v>
      </c>
      <c r="R13" s="167" t="s">
        <v>196</v>
      </c>
      <c r="S13" s="168" t="s">
        <v>197</v>
      </c>
    </row>
    <row r="14" spans="2:20" ht="14.25" customHeight="1" outlineLevel="1">
      <c r="B14" s="428" t="s">
        <v>244</v>
      </c>
      <c r="C14" s="384">
        <v>28</v>
      </c>
      <c r="D14" s="386">
        <v>1</v>
      </c>
      <c r="E14" s="169">
        <v>0.26</v>
      </c>
      <c r="F14" s="433">
        <f t="shared" ref="F14:F33" si="0">(E14*200)/1000</f>
        <v>5.1999999999999998E-2</v>
      </c>
      <c r="G14" s="434"/>
      <c r="H14" s="170"/>
      <c r="I14" s="170"/>
      <c r="J14" s="171">
        <f t="shared" ref="J14:J95" si="1">H14+I14</f>
        <v>0</v>
      </c>
      <c r="K14" s="172">
        <f t="shared" ref="K14:K77" si="2">F14*H14</f>
        <v>0</v>
      </c>
      <c r="L14" s="172">
        <f t="shared" ref="L14:L77" si="3">F14*I14</f>
        <v>0</v>
      </c>
      <c r="M14" s="173">
        <f t="shared" ref="M14:M95" si="4">K14+L14</f>
        <v>0</v>
      </c>
      <c r="N14" s="174">
        <f>D14*H14</f>
        <v>0</v>
      </c>
      <c r="O14" s="174">
        <f>D14*I14</f>
        <v>0</v>
      </c>
      <c r="P14" s="175">
        <f t="shared" ref="P14:P95" si="5">N14+O14</f>
        <v>0</v>
      </c>
      <c r="Q14" s="160" t="s">
        <v>198</v>
      </c>
      <c r="R14" s="161"/>
      <c r="S14" s="176">
        <f>IF(J14&gt;0,1,0)</f>
        <v>0</v>
      </c>
    </row>
    <row r="15" spans="2:20" ht="14.25" customHeight="1" outlineLevel="1">
      <c r="B15" s="429"/>
      <c r="C15" s="436"/>
      <c r="D15" s="387"/>
      <c r="E15" s="177">
        <v>0.34</v>
      </c>
      <c r="F15" s="415">
        <f t="shared" si="0"/>
        <v>6.8000000000000005E-2</v>
      </c>
      <c r="G15" s="416"/>
      <c r="H15" s="178"/>
      <c r="I15" s="178"/>
      <c r="J15" s="179">
        <f t="shared" si="1"/>
        <v>0</v>
      </c>
      <c r="K15" s="180">
        <f t="shared" si="2"/>
        <v>0</v>
      </c>
      <c r="L15" s="180">
        <f t="shared" si="3"/>
        <v>0</v>
      </c>
      <c r="M15" s="181">
        <f t="shared" si="4"/>
        <v>0</v>
      </c>
      <c r="N15" s="182">
        <f>D14*H15</f>
        <v>0</v>
      </c>
      <c r="O15" s="182">
        <f>D14*I15</f>
        <v>0</v>
      </c>
      <c r="P15" s="183">
        <f t="shared" si="5"/>
        <v>0</v>
      </c>
      <c r="Q15" s="184"/>
      <c r="R15" s="185" t="s">
        <v>198</v>
      </c>
      <c r="S15" s="176">
        <f t="shared" ref="S15:S27" si="6">IF(J15&gt;0,1,0)</f>
        <v>0</v>
      </c>
    </row>
    <row r="16" spans="2:20" outlineLevel="1">
      <c r="B16" s="429"/>
      <c r="C16" s="435">
        <v>36</v>
      </c>
      <c r="D16" s="362">
        <v>1.3</v>
      </c>
      <c r="E16" s="187">
        <v>0.26</v>
      </c>
      <c r="F16" s="431">
        <f t="shared" si="0"/>
        <v>5.1999999999999998E-2</v>
      </c>
      <c r="G16" s="432"/>
      <c r="H16" s="178"/>
      <c r="I16" s="178"/>
      <c r="J16" s="188">
        <f t="shared" si="1"/>
        <v>0</v>
      </c>
      <c r="K16" s="189">
        <f t="shared" si="2"/>
        <v>0</v>
      </c>
      <c r="L16" s="189">
        <f t="shared" si="3"/>
        <v>0</v>
      </c>
      <c r="M16" s="190">
        <f t="shared" si="4"/>
        <v>0</v>
      </c>
      <c r="N16" s="191">
        <f>D16*H16</f>
        <v>0</v>
      </c>
      <c r="O16" s="191">
        <f>D16*I16</f>
        <v>0</v>
      </c>
      <c r="P16" s="192">
        <f t="shared" si="5"/>
        <v>0</v>
      </c>
      <c r="Q16" s="184" t="s">
        <v>198</v>
      </c>
      <c r="R16" s="185"/>
      <c r="S16" s="176">
        <f t="shared" si="6"/>
        <v>0</v>
      </c>
    </row>
    <row r="17" spans="2:26" ht="14.25" customHeight="1" outlineLevel="1">
      <c r="B17" s="429"/>
      <c r="C17" s="435"/>
      <c r="D17" s="387"/>
      <c r="E17" s="177">
        <v>0.34</v>
      </c>
      <c r="F17" s="415">
        <f t="shared" si="0"/>
        <v>6.8000000000000005E-2</v>
      </c>
      <c r="G17" s="416"/>
      <c r="H17" s="178"/>
      <c r="I17" s="178"/>
      <c r="J17" s="179">
        <f t="shared" si="1"/>
        <v>0</v>
      </c>
      <c r="K17" s="180">
        <f t="shared" si="2"/>
        <v>0</v>
      </c>
      <c r="L17" s="180">
        <f t="shared" si="3"/>
        <v>0</v>
      </c>
      <c r="M17" s="181">
        <f t="shared" si="4"/>
        <v>0</v>
      </c>
      <c r="N17" s="182">
        <f>D16*H17</f>
        <v>0</v>
      </c>
      <c r="O17" s="182">
        <f>D16*I17</f>
        <v>0</v>
      </c>
      <c r="P17" s="183">
        <f t="shared" si="5"/>
        <v>0</v>
      </c>
      <c r="Q17" s="184"/>
      <c r="R17" s="185" t="s">
        <v>198</v>
      </c>
      <c r="S17" s="176">
        <f t="shared" si="6"/>
        <v>0</v>
      </c>
    </row>
    <row r="18" spans="2:26" outlineLevel="1">
      <c r="B18" s="429"/>
      <c r="C18" s="435">
        <v>45</v>
      </c>
      <c r="D18" s="362">
        <v>1.6</v>
      </c>
      <c r="E18" s="187">
        <v>0.27</v>
      </c>
      <c r="F18" s="431">
        <f t="shared" si="0"/>
        <v>5.3999999999999999E-2</v>
      </c>
      <c r="G18" s="432"/>
      <c r="H18" s="178"/>
      <c r="I18" s="178"/>
      <c r="J18" s="188">
        <f t="shared" si="1"/>
        <v>0</v>
      </c>
      <c r="K18" s="189">
        <f t="shared" si="2"/>
        <v>0</v>
      </c>
      <c r="L18" s="189">
        <f t="shared" si="3"/>
        <v>0</v>
      </c>
      <c r="M18" s="190">
        <f t="shared" si="4"/>
        <v>0</v>
      </c>
      <c r="N18" s="191">
        <f>D18*H18</f>
        <v>0</v>
      </c>
      <c r="O18" s="191">
        <f>D18*I18</f>
        <v>0</v>
      </c>
      <c r="P18" s="192">
        <f t="shared" si="5"/>
        <v>0</v>
      </c>
      <c r="Q18" s="184" t="s">
        <v>198</v>
      </c>
      <c r="R18" s="185"/>
      <c r="S18" s="176">
        <f t="shared" si="6"/>
        <v>0</v>
      </c>
    </row>
    <row r="19" spans="2:26" ht="14.25" customHeight="1" outlineLevel="1">
      <c r="B19" s="429"/>
      <c r="C19" s="435"/>
      <c r="D19" s="387"/>
      <c r="E19" s="177">
        <v>0.34</v>
      </c>
      <c r="F19" s="415">
        <f t="shared" si="0"/>
        <v>6.8000000000000005E-2</v>
      </c>
      <c r="G19" s="416"/>
      <c r="H19" s="178"/>
      <c r="I19" s="178"/>
      <c r="J19" s="193">
        <f t="shared" si="1"/>
        <v>0</v>
      </c>
      <c r="K19" s="180">
        <f t="shared" si="2"/>
        <v>0</v>
      </c>
      <c r="L19" s="180">
        <f t="shared" si="3"/>
        <v>0</v>
      </c>
      <c r="M19" s="194">
        <f t="shared" si="4"/>
        <v>0</v>
      </c>
      <c r="N19" s="182">
        <f>D18*H19</f>
        <v>0</v>
      </c>
      <c r="O19" s="182">
        <f>D18*I19</f>
        <v>0</v>
      </c>
      <c r="P19" s="195">
        <f t="shared" si="5"/>
        <v>0</v>
      </c>
      <c r="Q19" s="184"/>
      <c r="R19" s="185" t="s">
        <v>198</v>
      </c>
      <c r="S19" s="176">
        <f t="shared" si="6"/>
        <v>0</v>
      </c>
    </row>
    <row r="20" spans="2:26" ht="14.25" customHeight="1" outlineLevel="1">
      <c r="B20" s="429"/>
      <c r="C20" s="435">
        <v>56</v>
      </c>
      <c r="D20" s="417">
        <v>2</v>
      </c>
      <c r="E20" s="197">
        <v>0.28000000000000003</v>
      </c>
      <c r="F20" s="431">
        <f t="shared" si="0"/>
        <v>5.6000000000000008E-2</v>
      </c>
      <c r="G20" s="432"/>
      <c r="H20" s="198"/>
      <c r="I20" s="198"/>
      <c r="J20" s="199">
        <f t="shared" si="1"/>
        <v>0</v>
      </c>
      <c r="K20" s="200">
        <f t="shared" si="2"/>
        <v>0</v>
      </c>
      <c r="L20" s="200">
        <f t="shared" si="3"/>
        <v>0</v>
      </c>
      <c r="M20" s="201">
        <f t="shared" si="4"/>
        <v>0</v>
      </c>
      <c r="N20" s="202">
        <f>D20*H20</f>
        <v>0</v>
      </c>
      <c r="O20" s="202">
        <f>D20*I20</f>
        <v>0</v>
      </c>
      <c r="P20" s="203">
        <f t="shared" si="5"/>
        <v>0</v>
      </c>
      <c r="Q20" s="204" t="s">
        <v>198</v>
      </c>
      <c r="R20" s="205"/>
      <c r="S20" s="176">
        <f t="shared" si="6"/>
        <v>0</v>
      </c>
      <c r="Z20" s="162"/>
    </row>
    <row r="21" spans="2:26" ht="14.25" customHeight="1" outlineLevel="1">
      <c r="B21" s="429"/>
      <c r="C21" s="435"/>
      <c r="D21" s="387"/>
      <c r="E21" s="177">
        <v>0.38</v>
      </c>
      <c r="F21" s="415">
        <f t="shared" si="0"/>
        <v>7.5999999999999998E-2</v>
      </c>
      <c r="G21" s="416"/>
      <c r="H21" s="178"/>
      <c r="I21" s="178"/>
      <c r="J21" s="179">
        <f t="shared" si="1"/>
        <v>0</v>
      </c>
      <c r="K21" s="180">
        <f t="shared" si="2"/>
        <v>0</v>
      </c>
      <c r="L21" s="180">
        <f t="shared" si="3"/>
        <v>0</v>
      </c>
      <c r="M21" s="181">
        <f t="shared" si="4"/>
        <v>0</v>
      </c>
      <c r="N21" s="182">
        <f>D20*H21</f>
        <v>0</v>
      </c>
      <c r="O21" s="182">
        <f>D20*I21</f>
        <v>0</v>
      </c>
      <c r="P21" s="183">
        <f t="shared" si="5"/>
        <v>0</v>
      </c>
      <c r="Q21" s="184"/>
      <c r="R21" s="185" t="s">
        <v>198</v>
      </c>
      <c r="S21" s="176">
        <f t="shared" si="6"/>
        <v>0</v>
      </c>
    </row>
    <row r="22" spans="2:26" outlineLevel="1">
      <c r="B22" s="429"/>
      <c r="C22" s="435">
        <v>71</v>
      </c>
      <c r="D22" s="362">
        <v>2.5</v>
      </c>
      <c r="E22" s="187">
        <v>0.39</v>
      </c>
      <c r="F22" s="431">
        <f t="shared" si="0"/>
        <v>7.8E-2</v>
      </c>
      <c r="G22" s="432"/>
      <c r="H22" s="178"/>
      <c r="I22" s="178"/>
      <c r="J22" s="188">
        <f t="shared" si="1"/>
        <v>0</v>
      </c>
      <c r="K22" s="189">
        <f t="shared" si="2"/>
        <v>0</v>
      </c>
      <c r="L22" s="189">
        <f t="shared" si="3"/>
        <v>0</v>
      </c>
      <c r="M22" s="190">
        <f t="shared" si="4"/>
        <v>0</v>
      </c>
      <c r="N22" s="191">
        <f>D22*H22</f>
        <v>0</v>
      </c>
      <c r="O22" s="191">
        <f>D22*I22</f>
        <v>0</v>
      </c>
      <c r="P22" s="192">
        <f t="shared" si="5"/>
        <v>0</v>
      </c>
      <c r="Q22" s="184" t="s">
        <v>198</v>
      </c>
      <c r="R22" s="185"/>
      <c r="S22" s="176">
        <f t="shared" si="6"/>
        <v>0</v>
      </c>
    </row>
    <row r="23" spans="2:26" ht="14.25" customHeight="1" outlineLevel="1">
      <c r="B23" s="429"/>
      <c r="C23" s="435"/>
      <c r="D23" s="387"/>
      <c r="E23" s="177">
        <v>0.49</v>
      </c>
      <c r="F23" s="415">
        <f t="shared" si="0"/>
        <v>9.8000000000000004E-2</v>
      </c>
      <c r="G23" s="416"/>
      <c r="H23" s="178"/>
      <c r="I23" s="178"/>
      <c r="J23" s="179">
        <f t="shared" si="1"/>
        <v>0</v>
      </c>
      <c r="K23" s="180">
        <f t="shared" si="2"/>
        <v>0</v>
      </c>
      <c r="L23" s="180">
        <f t="shared" si="3"/>
        <v>0</v>
      </c>
      <c r="M23" s="181">
        <f t="shared" si="4"/>
        <v>0</v>
      </c>
      <c r="N23" s="182">
        <f>D22*H23</f>
        <v>0</v>
      </c>
      <c r="O23" s="182">
        <f>D22*I23</f>
        <v>0</v>
      </c>
      <c r="P23" s="183">
        <f t="shared" si="5"/>
        <v>0</v>
      </c>
      <c r="Q23" s="184"/>
      <c r="R23" s="185" t="s">
        <v>198</v>
      </c>
      <c r="S23" s="176">
        <f t="shared" si="6"/>
        <v>0</v>
      </c>
    </row>
    <row r="24" spans="2:26" outlineLevel="1">
      <c r="B24" s="429"/>
      <c r="C24" s="435">
        <v>80</v>
      </c>
      <c r="D24" s="362">
        <v>3</v>
      </c>
      <c r="E24" s="187">
        <v>0.41</v>
      </c>
      <c r="F24" s="431">
        <f t="shared" si="0"/>
        <v>8.2000000000000003E-2</v>
      </c>
      <c r="G24" s="432"/>
      <c r="H24" s="178"/>
      <c r="I24" s="178"/>
      <c r="J24" s="188">
        <f t="shared" si="1"/>
        <v>0</v>
      </c>
      <c r="K24" s="189">
        <f t="shared" si="2"/>
        <v>0</v>
      </c>
      <c r="L24" s="189">
        <f t="shared" si="3"/>
        <v>0</v>
      </c>
      <c r="M24" s="190">
        <f t="shared" si="4"/>
        <v>0</v>
      </c>
      <c r="N24" s="191">
        <f>D24*H24</f>
        <v>0</v>
      </c>
      <c r="O24" s="191">
        <f>D24*I24</f>
        <v>0</v>
      </c>
      <c r="P24" s="192">
        <f t="shared" si="5"/>
        <v>0</v>
      </c>
      <c r="Q24" s="184" t="s">
        <v>198</v>
      </c>
      <c r="R24" s="185"/>
      <c r="S24" s="176">
        <f t="shared" si="6"/>
        <v>0</v>
      </c>
    </row>
    <row r="25" spans="2:26" ht="14.25" customHeight="1" outlineLevel="1">
      <c r="B25" s="429"/>
      <c r="C25" s="435"/>
      <c r="D25" s="387"/>
      <c r="E25" s="177">
        <v>0.49</v>
      </c>
      <c r="F25" s="415">
        <f t="shared" si="0"/>
        <v>9.8000000000000004E-2</v>
      </c>
      <c r="G25" s="416"/>
      <c r="H25" s="178"/>
      <c r="I25" s="178"/>
      <c r="J25" s="193">
        <f t="shared" si="1"/>
        <v>0</v>
      </c>
      <c r="K25" s="180">
        <f t="shared" si="2"/>
        <v>0</v>
      </c>
      <c r="L25" s="180">
        <f t="shared" si="3"/>
        <v>0</v>
      </c>
      <c r="M25" s="194">
        <f t="shared" si="4"/>
        <v>0</v>
      </c>
      <c r="N25" s="182">
        <f>D24*H25</f>
        <v>0</v>
      </c>
      <c r="O25" s="182">
        <f>D24*I25</f>
        <v>0</v>
      </c>
      <c r="P25" s="195">
        <f t="shared" si="5"/>
        <v>0</v>
      </c>
      <c r="Q25" s="184"/>
      <c r="R25" s="185" t="s">
        <v>198</v>
      </c>
      <c r="S25" s="176">
        <f t="shared" si="6"/>
        <v>0</v>
      </c>
    </row>
    <row r="26" spans="2:26" outlineLevel="1">
      <c r="B26" s="429"/>
      <c r="C26" s="435">
        <v>90</v>
      </c>
      <c r="D26" s="362">
        <v>3.2</v>
      </c>
      <c r="E26" s="187">
        <v>0.8</v>
      </c>
      <c r="F26" s="431">
        <f t="shared" si="0"/>
        <v>0.16</v>
      </c>
      <c r="G26" s="432"/>
      <c r="H26" s="178"/>
      <c r="I26" s="178"/>
      <c r="J26" s="188">
        <f t="shared" si="1"/>
        <v>0</v>
      </c>
      <c r="K26" s="189">
        <f t="shared" si="2"/>
        <v>0</v>
      </c>
      <c r="L26" s="189">
        <f t="shared" si="3"/>
        <v>0</v>
      </c>
      <c r="M26" s="190">
        <f t="shared" si="4"/>
        <v>0</v>
      </c>
      <c r="N26" s="191">
        <f>D26*H26</f>
        <v>0</v>
      </c>
      <c r="O26" s="191">
        <f>D26*I26</f>
        <v>0</v>
      </c>
      <c r="P26" s="192">
        <f t="shared" si="5"/>
        <v>0</v>
      </c>
      <c r="Q26" s="184" t="s">
        <v>198</v>
      </c>
      <c r="R26" s="185"/>
      <c r="S26" s="176">
        <f t="shared" si="6"/>
        <v>0</v>
      </c>
    </row>
    <row r="27" spans="2:26" ht="14.25" customHeight="1" outlineLevel="1">
      <c r="B27" s="429"/>
      <c r="C27" s="435"/>
      <c r="D27" s="387"/>
      <c r="E27" s="177">
        <v>1.2</v>
      </c>
      <c r="F27" s="413">
        <f t="shared" si="0"/>
        <v>0.24</v>
      </c>
      <c r="G27" s="414"/>
      <c r="H27" s="178"/>
      <c r="I27" s="178"/>
      <c r="J27" s="206">
        <f t="shared" si="1"/>
        <v>0</v>
      </c>
      <c r="K27" s="180">
        <f t="shared" si="2"/>
        <v>0</v>
      </c>
      <c r="L27" s="180">
        <f t="shared" si="3"/>
        <v>0</v>
      </c>
      <c r="M27" s="207">
        <f t="shared" si="4"/>
        <v>0</v>
      </c>
      <c r="N27" s="182">
        <f>D26*H27</f>
        <v>0</v>
      </c>
      <c r="O27" s="182">
        <f>D26*I27</f>
        <v>0</v>
      </c>
      <c r="P27" s="208">
        <f t="shared" si="5"/>
        <v>0</v>
      </c>
      <c r="Q27" s="184"/>
      <c r="R27" s="185" t="s">
        <v>198</v>
      </c>
      <c r="S27" s="176">
        <f t="shared" si="6"/>
        <v>0</v>
      </c>
    </row>
    <row r="28" spans="2:26" outlineLevel="1">
      <c r="B28" s="429"/>
      <c r="C28" s="435">
        <v>112</v>
      </c>
      <c r="D28" s="362">
        <v>4</v>
      </c>
      <c r="E28" s="187">
        <v>0.88</v>
      </c>
      <c r="F28" s="431">
        <f t="shared" si="0"/>
        <v>0.17599999999999999</v>
      </c>
      <c r="G28" s="432"/>
      <c r="H28" s="178"/>
      <c r="I28" s="178"/>
      <c r="J28" s="188">
        <f t="shared" si="1"/>
        <v>0</v>
      </c>
      <c r="K28" s="189">
        <f t="shared" si="2"/>
        <v>0</v>
      </c>
      <c r="L28" s="189">
        <f t="shared" si="3"/>
        <v>0</v>
      </c>
      <c r="M28" s="190">
        <f t="shared" si="4"/>
        <v>0</v>
      </c>
      <c r="N28" s="191">
        <f>D28*H28</f>
        <v>0</v>
      </c>
      <c r="O28" s="191">
        <f>D28*I28</f>
        <v>0</v>
      </c>
      <c r="P28" s="192">
        <f t="shared" si="5"/>
        <v>0</v>
      </c>
      <c r="Q28" s="184" t="s">
        <v>198</v>
      </c>
      <c r="R28" s="185"/>
      <c r="S28" s="209"/>
    </row>
    <row r="29" spans="2:26" ht="14.25" customHeight="1" outlineLevel="1">
      <c r="B29" s="429"/>
      <c r="C29" s="435"/>
      <c r="D29" s="387"/>
      <c r="E29" s="177">
        <v>1.2</v>
      </c>
      <c r="F29" s="415">
        <f t="shared" si="0"/>
        <v>0.24</v>
      </c>
      <c r="G29" s="416"/>
      <c r="H29" s="178"/>
      <c r="I29" s="178"/>
      <c r="J29" s="179">
        <f t="shared" si="1"/>
        <v>0</v>
      </c>
      <c r="K29" s="180">
        <f t="shared" si="2"/>
        <v>0</v>
      </c>
      <c r="L29" s="180">
        <f t="shared" si="3"/>
        <v>0</v>
      </c>
      <c r="M29" s="181">
        <f t="shared" si="4"/>
        <v>0</v>
      </c>
      <c r="N29" s="182">
        <f>D28*H29</f>
        <v>0</v>
      </c>
      <c r="O29" s="182">
        <f>D28*I29</f>
        <v>0</v>
      </c>
      <c r="P29" s="183">
        <f t="shared" si="5"/>
        <v>0</v>
      </c>
      <c r="Q29" s="184"/>
      <c r="R29" s="185" t="s">
        <v>198</v>
      </c>
      <c r="S29" s="209"/>
    </row>
    <row r="30" spans="2:26" outlineLevel="1">
      <c r="B30" s="429"/>
      <c r="C30" s="435">
        <v>140</v>
      </c>
      <c r="D30" s="362">
        <v>5</v>
      </c>
      <c r="E30" s="187">
        <v>0.93</v>
      </c>
      <c r="F30" s="431">
        <f t="shared" si="0"/>
        <v>0.186</v>
      </c>
      <c r="G30" s="432"/>
      <c r="H30" s="178"/>
      <c r="I30" s="178"/>
      <c r="J30" s="188">
        <f t="shared" si="1"/>
        <v>0</v>
      </c>
      <c r="K30" s="189">
        <f t="shared" si="2"/>
        <v>0</v>
      </c>
      <c r="L30" s="189">
        <f t="shared" si="3"/>
        <v>0</v>
      </c>
      <c r="M30" s="190">
        <f t="shared" si="4"/>
        <v>0</v>
      </c>
      <c r="N30" s="191">
        <f>D30*H30</f>
        <v>0</v>
      </c>
      <c r="O30" s="191">
        <f>D30*I30</f>
        <v>0</v>
      </c>
      <c r="P30" s="192">
        <f t="shared" si="5"/>
        <v>0</v>
      </c>
      <c r="Q30" s="184" t="s">
        <v>198</v>
      </c>
      <c r="R30" s="185"/>
      <c r="S30" s="209"/>
    </row>
    <row r="31" spans="2:26" ht="14.25" customHeight="1" outlineLevel="1">
      <c r="B31" s="429"/>
      <c r="C31" s="435"/>
      <c r="D31" s="387"/>
      <c r="E31" s="177">
        <v>1.2</v>
      </c>
      <c r="F31" s="415">
        <f t="shared" si="0"/>
        <v>0.24</v>
      </c>
      <c r="G31" s="416"/>
      <c r="H31" s="178"/>
      <c r="I31" s="178"/>
      <c r="J31" s="179">
        <f t="shared" si="1"/>
        <v>0</v>
      </c>
      <c r="K31" s="180">
        <f t="shared" si="2"/>
        <v>0</v>
      </c>
      <c r="L31" s="180">
        <f t="shared" si="3"/>
        <v>0</v>
      </c>
      <c r="M31" s="181">
        <f t="shared" si="4"/>
        <v>0</v>
      </c>
      <c r="N31" s="182">
        <f>D30*H31</f>
        <v>0</v>
      </c>
      <c r="O31" s="182">
        <f>D30*I31</f>
        <v>0</v>
      </c>
      <c r="P31" s="183">
        <f t="shared" si="5"/>
        <v>0</v>
      </c>
      <c r="Q31" s="184"/>
      <c r="R31" s="185" t="s">
        <v>198</v>
      </c>
      <c r="S31" s="209"/>
    </row>
    <row r="32" spans="2:26" outlineLevel="1">
      <c r="B32" s="429"/>
      <c r="C32" s="436">
        <v>160</v>
      </c>
      <c r="D32" s="362">
        <v>6</v>
      </c>
      <c r="E32" s="187">
        <v>1.01</v>
      </c>
      <c r="F32" s="431">
        <f t="shared" si="0"/>
        <v>0.20200000000000001</v>
      </c>
      <c r="G32" s="432"/>
      <c r="H32" s="178"/>
      <c r="I32" s="178"/>
      <c r="J32" s="210">
        <f t="shared" si="1"/>
        <v>0</v>
      </c>
      <c r="K32" s="189">
        <f t="shared" si="2"/>
        <v>0</v>
      </c>
      <c r="L32" s="189">
        <f t="shared" si="3"/>
        <v>0</v>
      </c>
      <c r="M32" s="211">
        <f t="shared" si="4"/>
        <v>0</v>
      </c>
      <c r="N32" s="191">
        <f>D32*H32</f>
        <v>0</v>
      </c>
      <c r="O32" s="191">
        <f>D32*I32</f>
        <v>0</v>
      </c>
      <c r="P32" s="212">
        <f t="shared" si="5"/>
        <v>0</v>
      </c>
      <c r="Q32" s="184" t="s">
        <v>198</v>
      </c>
      <c r="R32" s="185"/>
      <c r="S32" s="209"/>
    </row>
    <row r="33" spans="2:26" ht="14.25" customHeight="1" outlineLevel="1" thickBot="1">
      <c r="B33" s="430"/>
      <c r="C33" s="437"/>
      <c r="D33" s="363"/>
      <c r="E33" s="177">
        <v>1.2</v>
      </c>
      <c r="F33" s="426">
        <f t="shared" si="0"/>
        <v>0.24</v>
      </c>
      <c r="G33" s="427"/>
      <c r="H33" s="213"/>
      <c r="I33" s="213"/>
      <c r="J33" s="214">
        <f t="shared" si="1"/>
        <v>0</v>
      </c>
      <c r="K33" s="215">
        <f t="shared" si="2"/>
        <v>0</v>
      </c>
      <c r="L33" s="215">
        <f t="shared" si="3"/>
        <v>0</v>
      </c>
      <c r="M33" s="216">
        <f t="shared" si="4"/>
        <v>0</v>
      </c>
      <c r="N33" s="217">
        <f>D32*H33</f>
        <v>0</v>
      </c>
      <c r="O33" s="217">
        <f>D32*I33</f>
        <v>0</v>
      </c>
      <c r="P33" s="218">
        <f t="shared" si="5"/>
        <v>0</v>
      </c>
      <c r="Q33" s="166"/>
      <c r="R33" s="167" t="s">
        <v>198</v>
      </c>
      <c r="S33" s="209"/>
    </row>
    <row r="34" spans="2:26" ht="14.25" customHeight="1">
      <c r="B34" s="418" t="s">
        <v>245</v>
      </c>
      <c r="C34" s="386">
        <v>22</v>
      </c>
      <c r="D34" s="386">
        <v>0.8</v>
      </c>
      <c r="E34" s="169">
        <v>0.3</v>
      </c>
      <c r="F34" s="433">
        <f>(E34*200)/1000</f>
        <v>0.06</v>
      </c>
      <c r="G34" s="434"/>
      <c r="H34" s="170"/>
      <c r="I34" s="170"/>
      <c r="J34" s="171">
        <f t="shared" si="1"/>
        <v>0</v>
      </c>
      <c r="K34" s="172">
        <f t="shared" si="2"/>
        <v>0</v>
      </c>
      <c r="L34" s="172">
        <f t="shared" si="3"/>
        <v>0</v>
      </c>
      <c r="M34" s="173">
        <f t="shared" si="4"/>
        <v>0</v>
      </c>
      <c r="N34" s="174">
        <f>D34*H34</f>
        <v>0</v>
      </c>
      <c r="O34" s="174">
        <f>D34*I34</f>
        <v>0</v>
      </c>
      <c r="P34" s="175">
        <f t="shared" si="5"/>
        <v>0</v>
      </c>
      <c r="Q34" s="160" t="s">
        <v>198</v>
      </c>
      <c r="R34" s="161"/>
      <c r="S34" s="176">
        <f>IF(J34&gt;0,1,0)</f>
        <v>0</v>
      </c>
    </row>
    <row r="35" spans="2:26" ht="14.25" customHeight="1">
      <c r="B35" s="419"/>
      <c r="C35" s="387"/>
      <c r="D35" s="387"/>
      <c r="E35" s="177">
        <v>0.32</v>
      </c>
      <c r="F35" s="415">
        <f t="shared" ref="F35:F55" si="7">(E35*200)/1000</f>
        <v>6.4000000000000001E-2</v>
      </c>
      <c r="G35" s="416"/>
      <c r="H35" s="178"/>
      <c r="I35" s="178"/>
      <c r="J35" s="179">
        <f t="shared" si="1"/>
        <v>0</v>
      </c>
      <c r="K35" s="180">
        <f t="shared" si="2"/>
        <v>0</v>
      </c>
      <c r="L35" s="180">
        <f t="shared" si="3"/>
        <v>0</v>
      </c>
      <c r="M35" s="181">
        <f t="shared" si="4"/>
        <v>0</v>
      </c>
      <c r="N35" s="182">
        <f>D34*H35</f>
        <v>0</v>
      </c>
      <c r="O35" s="182">
        <f>D34*I35</f>
        <v>0</v>
      </c>
      <c r="P35" s="183">
        <f t="shared" si="5"/>
        <v>0</v>
      </c>
      <c r="Q35" s="184"/>
      <c r="R35" s="185" t="s">
        <v>198</v>
      </c>
      <c r="S35" s="176">
        <f t="shared" ref="S35:S49" si="8">IF(J35&gt;0,1,0)</f>
        <v>0</v>
      </c>
    </row>
    <row r="36" spans="2:26">
      <c r="B36" s="419"/>
      <c r="C36" s="362">
        <v>28</v>
      </c>
      <c r="D36" s="362">
        <v>1</v>
      </c>
      <c r="E36" s="187">
        <v>0.3</v>
      </c>
      <c r="F36" s="431">
        <f t="shared" si="7"/>
        <v>0.06</v>
      </c>
      <c r="G36" s="432"/>
      <c r="H36" s="178"/>
      <c r="I36" s="178"/>
      <c r="J36" s="188">
        <f t="shared" si="1"/>
        <v>0</v>
      </c>
      <c r="K36" s="189">
        <f t="shared" si="2"/>
        <v>0</v>
      </c>
      <c r="L36" s="189">
        <f t="shared" si="3"/>
        <v>0</v>
      </c>
      <c r="M36" s="190">
        <f t="shared" si="4"/>
        <v>0</v>
      </c>
      <c r="N36" s="191">
        <f>D36*H36</f>
        <v>0</v>
      </c>
      <c r="O36" s="191">
        <f>D36*I36</f>
        <v>0</v>
      </c>
      <c r="P36" s="192">
        <f t="shared" si="5"/>
        <v>0</v>
      </c>
      <c r="Q36" s="184" t="s">
        <v>198</v>
      </c>
      <c r="R36" s="185"/>
      <c r="S36" s="176">
        <f t="shared" si="8"/>
        <v>0</v>
      </c>
    </row>
    <row r="37" spans="2:26" ht="14.25" customHeight="1">
      <c r="B37" s="419"/>
      <c r="C37" s="387"/>
      <c r="D37" s="387"/>
      <c r="E37" s="177">
        <v>0.32</v>
      </c>
      <c r="F37" s="415">
        <f t="shared" si="7"/>
        <v>6.4000000000000001E-2</v>
      </c>
      <c r="G37" s="416"/>
      <c r="H37" s="178"/>
      <c r="I37" s="178"/>
      <c r="J37" s="179">
        <f t="shared" si="1"/>
        <v>0</v>
      </c>
      <c r="K37" s="180">
        <f t="shared" si="2"/>
        <v>0</v>
      </c>
      <c r="L37" s="180">
        <f t="shared" si="3"/>
        <v>0</v>
      </c>
      <c r="M37" s="181">
        <f t="shared" si="4"/>
        <v>0</v>
      </c>
      <c r="N37" s="182">
        <f>D36*H37</f>
        <v>0</v>
      </c>
      <c r="O37" s="182">
        <f>D36*I37</f>
        <v>0</v>
      </c>
      <c r="P37" s="183">
        <f t="shared" si="5"/>
        <v>0</v>
      </c>
      <c r="Q37" s="184"/>
      <c r="R37" s="185" t="s">
        <v>198</v>
      </c>
      <c r="S37" s="176">
        <f t="shared" si="8"/>
        <v>0</v>
      </c>
    </row>
    <row r="38" spans="2:26">
      <c r="B38" s="419"/>
      <c r="C38" s="362">
        <v>36</v>
      </c>
      <c r="D38" s="362">
        <v>1.3</v>
      </c>
      <c r="E38" s="187">
        <v>0.3</v>
      </c>
      <c r="F38" s="431">
        <f t="shared" si="7"/>
        <v>0.06</v>
      </c>
      <c r="G38" s="432"/>
      <c r="H38" s="178"/>
      <c r="I38" s="178"/>
      <c r="J38" s="188">
        <f>H38+I38</f>
        <v>0</v>
      </c>
      <c r="K38" s="189">
        <f>F38*H38</f>
        <v>0</v>
      </c>
      <c r="L38" s="189">
        <f>F38*I38</f>
        <v>0</v>
      </c>
      <c r="M38" s="190">
        <f>K38+L38</f>
        <v>0</v>
      </c>
      <c r="N38" s="191">
        <f>D38*H38</f>
        <v>0</v>
      </c>
      <c r="O38" s="191">
        <f>D38*I38</f>
        <v>0</v>
      </c>
      <c r="P38" s="192">
        <f>N38+O38</f>
        <v>0</v>
      </c>
      <c r="Q38" s="184" t="s">
        <v>198</v>
      </c>
      <c r="R38" s="185"/>
      <c r="S38" s="176">
        <f>IF(J38&gt;0,1,0)</f>
        <v>0</v>
      </c>
    </row>
    <row r="39" spans="2:26" ht="14.25" customHeight="1">
      <c r="B39" s="419"/>
      <c r="C39" s="387"/>
      <c r="D39" s="387"/>
      <c r="E39" s="177">
        <v>0.33</v>
      </c>
      <c r="F39" s="415">
        <f t="shared" si="7"/>
        <v>6.6000000000000003E-2</v>
      </c>
      <c r="G39" s="416"/>
      <c r="H39" s="178"/>
      <c r="I39" s="178"/>
      <c r="J39" s="179">
        <f>H39+I39</f>
        <v>0</v>
      </c>
      <c r="K39" s="180">
        <f>F39*H39</f>
        <v>0</v>
      </c>
      <c r="L39" s="180">
        <f>F39*I39</f>
        <v>0</v>
      </c>
      <c r="M39" s="181">
        <f>K39+L39</f>
        <v>0</v>
      </c>
      <c r="N39" s="182">
        <f>D38*H39</f>
        <v>0</v>
      </c>
      <c r="O39" s="182">
        <f>D38*I39</f>
        <v>0</v>
      </c>
      <c r="P39" s="183">
        <f>N39+O39</f>
        <v>0</v>
      </c>
      <c r="Q39" s="184"/>
      <c r="R39" s="185" t="s">
        <v>198</v>
      </c>
      <c r="S39" s="176">
        <f>IF(J39&gt;0,1,0)</f>
        <v>0</v>
      </c>
    </row>
    <row r="40" spans="2:26">
      <c r="B40" s="419"/>
      <c r="C40" s="362">
        <v>45</v>
      </c>
      <c r="D40" s="362">
        <v>1.6</v>
      </c>
      <c r="E40" s="187">
        <v>0.3</v>
      </c>
      <c r="F40" s="431">
        <f t="shared" si="7"/>
        <v>0.06</v>
      </c>
      <c r="G40" s="432"/>
      <c r="H40" s="178"/>
      <c r="I40" s="178"/>
      <c r="J40" s="188">
        <f t="shared" si="1"/>
        <v>0</v>
      </c>
      <c r="K40" s="189">
        <f t="shared" si="2"/>
        <v>0</v>
      </c>
      <c r="L40" s="189">
        <f t="shared" si="3"/>
        <v>0</v>
      </c>
      <c r="M40" s="190">
        <f t="shared" si="4"/>
        <v>0</v>
      </c>
      <c r="N40" s="191">
        <f>D40*H40</f>
        <v>0</v>
      </c>
      <c r="O40" s="191">
        <f>D40*I40</f>
        <v>0</v>
      </c>
      <c r="P40" s="192">
        <f t="shared" si="5"/>
        <v>0</v>
      </c>
      <c r="Q40" s="184" t="s">
        <v>198</v>
      </c>
      <c r="R40" s="185"/>
      <c r="S40" s="176">
        <f t="shared" si="8"/>
        <v>0</v>
      </c>
    </row>
    <row r="41" spans="2:26" ht="14.25" customHeight="1">
      <c r="B41" s="419"/>
      <c r="C41" s="387"/>
      <c r="D41" s="387"/>
      <c r="E41" s="177">
        <v>0.34</v>
      </c>
      <c r="F41" s="415">
        <f t="shared" si="7"/>
        <v>6.8000000000000005E-2</v>
      </c>
      <c r="G41" s="416"/>
      <c r="H41" s="178"/>
      <c r="I41" s="178"/>
      <c r="J41" s="193">
        <f t="shared" si="1"/>
        <v>0</v>
      </c>
      <c r="K41" s="180">
        <f t="shared" si="2"/>
        <v>0</v>
      </c>
      <c r="L41" s="180">
        <f t="shared" si="3"/>
        <v>0</v>
      </c>
      <c r="M41" s="194">
        <f t="shared" si="4"/>
        <v>0</v>
      </c>
      <c r="N41" s="182">
        <f>D40*H41</f>
        <v>0</v>
      </c>
      <c r="O41" s="182">
        <f>D40*I41</f>
        <v>0</v>
      </c>
      <c r="P41" s="195">
        <f t="shared" si="5"/>
        <v>0</v>
      </c>
      <c r="Q41" s="184"/>
      <c r="R41" s="185" t="s">
        <v>198</v>
      </c>
      <c r="S41" s="176">
        <f t="shared" si="8"/>
        <v>0</v>
      </c>
    </row>
    <row r="42" spans="2:26" ht="14.25" customHeight="1">
      <c r="B42" s="419"/>
      <c r="C42" s="417">
        <v>56</v>
      </c>
      <c r="D42" s="417">
        <v>2</v>
      </c>
      <c r="E42" s="197">
        <v>0.33</v>
      </c>
      <c r="F42" s="431">
        <f t="shared" si="7"/>
        <v>6.6000000000000003E-2</v>
      </c>
      <c r="G42" s="432"/>
      <c r="H42" s="198"/>
      <c r="I42" s="198"/>
      <c r="J42" s="199">
        <f t="shared" si="1"/>
        <v>0</v>
      </c>
      <c r="K42" s="200">
        <f t="shared" si="2"/>
        <v>0</v>
      </c>
      <c r="L42" s="200">
        <f t="shared" si="3"/>
        <v>0</v>
      </c>
      <c r="M42" s="201">
        <f t="shared" si="4"/>
        <v>0</v>
      </c>
      <c r="N42" s="202">
        <f>D42*H42</f>
        <v>0</v>
      </c>
      <c r="O42" s="202">
        <f>D42*I42</f>
        <v>0</v>
      </c>
      <c r="P42" s="203">
        <f t="shared" si="5"/>
        <v>0</v>
      </c>
      <c r="Q42" s="204" t="s">
        <v>198</v>
      </c>
      <c r="R42" s="205"/>
      <c r="S42" s="176">
        <f t="shared" si="8"/>
        <v>0</v>
      </c>
      <c r="Z42" s="162"/>
    </row>
    <row r="43" spans="2:26" ht="14.25" customHeight="1">
      <c r="B43" s="419"/>
      <c r="C43" s="387"/>
      <c r="D43" s="387"/>
      <c r="E43" s="177">
        <v>0.36</v>
      </c>
      <c r="F43" s="415">
        <f t="shared" si="7"/>
        <v>7.1999999999999995E-2</v>
      </c>
      <c r="G43" s="416"/>
      <c r="H43" s="178"/>
      <c r="I43" s="178"/>
      <c r="J43" s="179">
        <f t="shared" si="1"/>
        <v>0</v>
      </c>
      <c r="K43" s="180">
        <f t="shared" si="2"/>
        <v>0</v>
      </c>
      <c r="L43" s="180">
        <f t="shared" si="3"/>
        <v>0</v>
      </c>
      <c r="M43" s="181">
        <f t="shared" si="4"/>
        <v>0</v>
      </c>
      <c r="N43" s="182">
        <f>D42*H43</f>
        <v>0</v>
      </c>
      <c r="O43" s="182">
        <f>D42*I43</f>
        <v>0</v>
      </c>
      <c r="P43" s="183">
        <f t="shared" si="5"/>
        <v>0</v>
      </c>
      <c r="Q43" s="184"/>
      <c r="R43" s="185" t="s">
        <v>198</v>
      </c>
      <c r="S43" s="176">
        <f t="shared" si="8"/>
        <v>0</v>
      </c>
    </row>
    <row r="44" spans="2:26">
      <c r="B44" s="419"/>
      <c r="C44" s="362">
        <v>71</v>
      </c>
      <c r="D44" s="362">
        <v>2.5</v>
      </c>
      <c r="E44" s="187">
        <v>0.39</v>
      </c>
      <c r="F44" s="431">
        <f t="shared" si="7"/>
        <v>7.8E-2</v>
      </c>
      <c r="G44" s="432"/>
      <c r="H44" s="178"/>
      <c r="I44" s="178"/>
      <c r="J44" s="188">
        <f t="shared" si="1"/>
        <v>0</v>
      </c>
      <c r="K44" s="189">
        <f t="shared" si="2"/>
        <v>0</v>
      </c>
      <c r="L44" s="189">
        <f t="shared" si="3"/>
        <v>0</v>
      </c>
      <c r="M44" s="190">
        <f t="shared" si="4"/>
        <v>0</v>
      </c>
      <c r="N44" s="191">
        <f>D44*H44</f>
        <v>0</v>
      </c>
      <c r="O44" s="191">
        <f>D44*I44</f>
        <v>0</v>
      </c>
      <c r="P44" s="192">
        <f t="shared" si="5"/>
        <v>0</v>
      </c>
      <c r="Q44" s="184" t="s">
        <v>198</v>
      </c>
      <c r="R44" s="185"/>
      <c r="S44" s="176">
        <f t="shared" si="8"/>
        <v>0</v>
      </c>
    </row>
    <row r="45" spans="2:26" ht="14.25" customHeight="1">
      <c r="B45" s="419"/>
      <c r="C45" s="387"/>
      <c r="D45" s="387"/>
      <c r="E45" s="177">
        <v>0.43</v>
      </c>
      <c r="F45" s="415">
        <f t="shared" si="7"/>
        <v>8.5999999999999993E-2</v>
      </c>
      <c r="G45" s="416"/>
      <c r="H45" s="178"/>
      <c r="I45" s="178"/>
      <c r="J45" s="179">
        <f t="shared" si="1"/>
        <v>0</v>
      </c>
      <c r="K45" s="180">
        <f t="shared" si="2"/>
        <v>0</v>
      </c>
      <c r="L45" s="180">
        <f t="shared" si="3"/>
        <v>0</v>
      </c>
      <c r="M45" s="181">
        <f t="shared" si="4"/>
        <v>0</v>
      </c>
      <c r="N45" s="182">
        <f>D44*H45</f>
        <v>0</v>
      </c>
      <c r="O45" s="182">
        <f>D44*I45</f>
        <v>0</v>
      </c>
      <c r="P45" s="183">
        <f t="shared" si="5"/>
        <v>0</v>
      </c>
      <c r="Q45" s="184"/>
      <c r="R45" s="185" t="s">
        <v>198</v>
      </c>
      <c r="S45" s="176">
        <f t="shared" si="8"/>
        <v>0</v>
      </c>
    </row>
    <row r="46" spans="2:26">
      <c r="B46" s="419"/>
      <c r="C46" s="362">
        <v>80</v>
      </c>
      <c r="D46" s="362">
        <v>3</v>
      </c>
      <c r="E46" s="187">
        <v>0.48</v>
      </c>
      <c r="F46" s="431">
        <f t="shared" si="7"/>
        <v>9.6000000000000002E-2</v>
      </c>
      <c r="G46" s="432"/>
      <c r="H46" s="178"/>
      <c r="I46" s="178"/>
      <c r="J46" s="188">
        <f t="shared" si="1"/>
        <v>0</v>
      </c>
      <c r="K46" s="189">
        <f t="shared" si="2"/>
        <v>0</v>
      </c>
      <c r="L46" s="189">
        <f t="shared" si="3"/>
        <v>0</v>
      </c>
      <c r="M46" s="190">
        <f t="shared" si="4"/>
        <v>0</v>
      </c>
      <c r="N46" s="191">
        <f>D46*H46</f>
        <v>0</v>
      </c>
      <c r="O46" s="191">
        <f>D46*I46</f>
        <v>0</v>
      </c>
      <c r="P46" s="192">
        <f t="shared" si="5"/>
        <v>0</v>
      </c>
      <c r="Q46" s="184" t="s">
        <v>198</v>
      </c>
      <c r="R46" s="185"/>
      <c r="S46" s="176">
        <f t="shared" si="8"/>
        <v>0</v>
      </c>
    </row>
    <row r="47" spans="2:26" ht="14.25" customHeight="1">
      <c r="B47" s="419"/>
      <c r="C47" s="387"/>
      <c r="D47" s="387"/>
      <c r="E47" s="177">
        <v>0.56000000000000005</v>
      </c>
      <c r="F47" s="415">
        <f t="shared" si="7"/>
        <v>0.11200000000000002</v>
      </c>
      <c r="G47" s="416"/>
      <c r="H47" s="178"/>
      <c r="I47" s="178"/>
      <c r="J47" s="193">
        <f t="shared" si="1"/>
        <v>0</v>
      </c>
      <c r="K47" s="180">
        <f t="shared" si="2"/>
        <v>0</v>
      </c>
      <c r="L47" s="180">
        <f t="shared" si="3"/>
        <v>0</v>
      </c>
      <c r="M47" s="194">
        <f t="shared" si="4"/>
        <v>0</v>
      </c>
      <c r="N47" s="182">
        <f>D46*H47</f>
        <v>0</v>
      </c>
      <c r="O47" s="182">
        <f>D46*I47</f>
        <v>0</v>
      </c>
      <c r="P47" s="195">
        <f t="shared" si="5"/>
        <v>0</v>
      </c>
      <c r="Q47" s="184"/>
      <c r="R47" s="185" t="s">
        <v>198</v>
      </c>
      <c r="S47" s="176">
        <f t="shared" si="8"/>
        <v>0</v>
      </c>
    </row>
    <row r="48" spans="2:26">
      <c r="B48" s="419"/>
      <c r="C48" s="362">
        <v>90</v>
      </c>
      <c r="D48" s="362">
        <v>3.2</v>
      </c>
      <c r="E48" s="187">
        <v>0.56000000000000005</v>
      </c>
      <c r="F48" s="431">
        <f t="shared" si="7"/>
        <v>0.11200000000000002</v>
      </c>
      <c r="G48" s="432"/>
      <c r="H48" s="178"/>
      <c r="I48" s="178"/>
      <c r="J48" s="188">
        <f t="shared" si="1"/>
        <v>0</v>
      </c>
      <c r="K48" s="189">
        <f t="shared" si="2"/>
        <v>0</v>
      </c>
      <c r="L48" s="189">
        <f t="shared" si="3"/>
        <v>0</v>
      </c>
      <c r="M48" s="190">
        <f t="shared" si="4"/>
        <v>0</v>
      </c>
      <c r="N48" s="191">
        <f>D48*H48</f>
        <v>0</v>
      </c>
      <c r="O48" s="191">
        <f>D48*I48</f>
        <v>0</v>
      </c>
      <c r="P48" s="192">
        <f t="shared" si="5"/>
        <v>0</v>
      </c>
      <c r="Q48" s="184" t="s">
        <v>198</v>
      </c>
      <c r="R48" s="185"/>
      <c r="S48" s="176">
        <f t="shared" si="8"/>
        <v>0</v>
      </c>
    </row>
    <row r="49" spans="2:19" ht="14.25" customHeight="1">
      <c r="B49" s="419"/>
      <c r="C49" s="387"/>
      <c r="D49" s="387"/>
      <c r="E49" s="177">
        <v>0.6</v>
      </c>
      <c r="F49" s="413">
        <f t="shared" si="7"/>
        <v>0.12</v>
      </c>
      <c r="G49" s="414"/>
      <c r="H49" s="178"/>
      <c r="I49" s="178"/>
      <c r="J49" s="206">
        <f t="shared" si="1"/>
        <v>0</v>
      </c>
      <c r="K49" s="180">
        <f t="shared" si="2"/>
        <v>0</v>
      </c>
      <c r="L49" s="180">
        <f t="shared" si="3"/>
        <v>0</v>
      </c>
      <c r="M49" s="207">
        <f t="shared" si="4"/>
        <v>0</v>
      </c>
      <c r="N49" s="182">
        <f>D48*H49</f>
        <v>0</v>
      </c>
      <c r="O49" s="182">
        <f>D48*I49</f>
        <v>0</v>
      </c>
      <c r="P49" s="208">
        <f t="shared" si="5"/>
        <v>0</v>
      </c>
      <c r="Q49" s="184"/>
      <c r="R49" s="185" t="s">
        <v>198</v>
      </c>
      <c r="S49" s="176">
        <f t="shared" si="8"/>
        <v>0</v>
      </c>
    </row>
    <row r="50" spans="2:19">
      <c r="B50" s="419"/>
      <c r="C50" s="362">
        <v>112</v>
      </c>
      <c r="D50" s="362">
        <v>4</v>
      </c>
      <c r="E50" s="187">
        <v>1.02</v>
      </c>
      <c r="F50" s="431">
        <f t="shared" si="7"/>
        <v>0.20399999999999999</v>
      </c>
      <c r="G50" s="432"/>
      <c r="H50" s="178"/>
      <c r="I50" s="178"/>
      <c r="J50" s="188">
        <f t="shared" si="1"/>
        <v>0</v>
      </c>
      <c r="K50" s="189">
        <f t="shared" si="2"/>
        <v>0</v>
      </c>
      <c r="L50" s="189">
        <f t="shared" si="3"/>
        <v>0</v>
      </c>
      <c r="M50" s="190">
        <f t="shared" si="4"/>
        <v>0</v>
      </c>
      <c r="N50" s="191">
        <f>D50*H50</f>
        <v>0</v>
      </c>
      <c r="O50" s="191">
        <f>D50*I50</f>
        <v>0</v>
      </c>
      <c r="P50" s="192">
        <f t="shared" si="5"/>
        <v>0</v>
      </c>
      <c r="Q50" s="184" t="s">
        <v>198</v>
      </c>
      <c r="R50" s="185"/>
      <c r="S50" s="209"/>
    </row>
    <row r="51" spans="2:19" ht="14.25" customHeight="1">
      <c r="B51" s="419"/>
      <c r="C51" s="387"/>
      <c r="D51" s="387"/>
      <c r="E51" s="177">
        <v>1.1000000000000001</v>
      </c>
      <c r="F51" s="415">
        <f t="shared" si="7"/>
        <v>0.22000000000000003</v>
      </c>
      <c r="G51" s="416"/>
      <c r="H51" s="178"/>
      <c r="I51" s="178"/>
      <c r="J51" s="179">
        <f t="shared" si="1"/>
        <v>0</v>
      </c>
      <c r="K51" s="180">
        <f t="shared" si="2"/>
        <v>0</v>
      </c>
      <c r="L51" s="180">
        <f t="shared" si="3"/>
        <v>0</v>
      </c>
      <c r="M51" s="181">
        <f t="shared" si="4"/>
        <v>0</v>
      </c>
      <c r="N51" s="182">
        <f>D50*H51</f>
        <v>0</v>
      </c>
      <c r="O51" s="182">
        <f>D50*I51</f>
        <v>0</v>
      </c>
      <c r="P51" s="183">
        <f t="shared" si="5"/>
        <v>0</v>
      </c>
      <c r="Q51" s="184"/>
      <c r="R51" s="185" t="s">
        <v>198</v>
      </c>
      <c r="S51" s="209"/>
    </row>
    <row r="52" spans="2:19">
      <c r="B52" s="419"/>
      <c r="C52" s="362">
        <v>140</v>
      </c>
      <c r="D52" s="362">
        <v>5</v>
      </c>
      <c r="E52" s="187">
        <v>1.32</v>
      </c>
      <c r="F52" s="431">
        <f t="shared" si="7"/>
        <v>0.26400000000000001</v>
      </c>
      <c r="G52" s="432"/>
      <c r="H52" s="178"/>
      <c r="I52" s="178"/>
      <c r="J52" s="188">
        <f t="shared" si="1"/>
        <v>0</v>
      </c>
      <c r="K52" s="189">
        <f t="shared" si="2"/>
        <v>0</v>
      </c>
      <c r="L52" s="189">
        <f t="shared" si="3"/>
        <v>0</v>
      </c>
      <c r="M52" s="190">
        <f t="shared" si="4"/>
        <v>0</v>
      </c>
      <c r="N52" s="191">
        <f>D52*H52</f>
        <v>0</v>
      </c>
      <c r="O52" s="191">
        <f>D52*I52</f>
        <v>0</v>
      </c>
      <c r="P52" s="192">
        <f t="shared" si="5"/>
        <v>0</v>
      </c>
      <c r="Q52" s="184" t="s">
        <v>198</v>
      </c>
      <c r="R52" s="185"/>
      <c r="S52" s="209"/>
    </row>
    <row r="53" spans="2:19" ht="14.25" customHeight="1">
      <c r="B53" s="419"/>
      <c r="C53" s="387"/>
      <c r="D53" s="387"/>
      <c r="E53" s="177">
        <v>1.4</v>
      </c>
      <c r="F53" s="415">
        <f t="shared" si="7"/>
        <v>0.28000000000000003</v>
      </c>
      <c r="G53" s="416"/>
      <c r="H53" s="178"/>
      <c r="I53" s="178"/>
      <c r="J53" s="179">
        <f t="shared" si="1"/>
        <v>0</v>
      </c>
      <c r="K53" s="180">
        <f t="shared" si="2"/>
        <v>0</v>
      </c>
      <c r="L53" s="180">
        <f t="shared" si="3"/>
        <v>0</v>
      </c>
      <c r="M53" s="181">
        <f t="shared" si="4"/>
        <v>0</v>
      </c>
      <c r="N53" s="182">
        <f>D52*H53</f>
        <v>0</v>
      </c>
      <c r="O53" s="182">
        <f>D52*I53</f>
        <v>0</v>
      </c>
      <c r="P53" s="183">
        <f t="shared" si="5"/>
        <v>0</v>
      </c>
      <c r="Q53" s="184"/>
      <c r="R53" s="185" t="s">
        <v>198</v>
      </c>
      <c r="S53" s="209"/>
    </row>
    <row r="54" spans="2:19">
      <c r="B54" s="419"/>
      <c r="C54" s="362">
        <v>160</v>
      </c>
      <c r="D54" s="362">
        <v>6</v>
      </c>
      <c r="E54" s="187">
        <v>1.72</v>
      </c>
      <c r="F54" s="431">
        <f t="shared" si="7"/>
        <v>0.34399999999999997</v>
      </c>
      <c r="G54" s="432"/>
      <c r="H54" s="178"/>
      <c r="I54" s="178"/>
      <c r="J54" s="210">
        <f t="shared" si="1"/>
        <v>0</v>
      </c>
      <c r="K54" s="189">
        <f t="shared" si="2"/>
        <v>0</v>
      </c>
      <c r="L54" s="189">
        <f t="shared" si="3"/>
        <v>0</v>
      </c>
      <c r="M54" s="211">
        <f t="shared" si="4"/>
        <v>0</v>
      </c>
      <c r="N54" s="191">
        <f>D54*H54</f>
        <v>0</v>
      </c>
      <c r="O54" s="191">
        <f>D54*I54</f>
        <v>0</v>
      </c>
      <c r="P54" s="212">
        <f t="shared" si="5"/>
        <v>0</v>
      </c>
      <c r="Q54" s="184" t="s">
        <v>198</v>
      </c>
      <c r="R54" s="185"/>
      <c r="S54" s="209"/>
    </row>
    <row r="55" spans="2:19" ht="14.25" customHeight="1" thickBot="1">
      <c r="B55" s="420"/>
      <c r="C55" s="363"/>
      <c r="D55" s="363"/>
      <c r="E55" s="219">
        <v>1.8</v>
      </c>
      <c r="F55" s="426">
        <f t="shared" si="7"/>
        <v>0.36</v>
      </c>
      <c r="G55" s="427"/>
      <c r="H55" s="213"/>
      <c r="I55" s="213"/>
      <c r="J55" s="214">
        <f t="shared" si="1"/>
        <v>0</v>
      </c>
      <c r="K55" s="215">
        <f t="shared" si="2"/>
        <v>0</v>
      </c>
      <c r="L55" s="215">
        <f t="shared" si="3"/>
        <v>0</v>
      </c>
      <c r="M55" s="216">
        <f t="shared" si="4"/>
        <v>0</v>
      </c>
      <c r="N55" s="217">
        <f>D54*H55</f>
        <v>0</v>
      </c>
      <c r="O55" s="217">
        <f>D54*I55</f>
        <v>0</v>
      </c>
      <c r="P55" s="218">
        <f t="shared" si="5"/>
        <v>0</v>
      </c>
      <c r="Q55" s="166"/>
      <c r="R55" s="167" t="s">
        <v>198</v>
      </c>
      <c r="S55" s="209"/>
    </row>
    <row r="56" spans="2:19" ht="13.5" customHeight="1">
      <c r="B56" s="418" t="s">
        <v>247</v>
      </c>
      <c r="C56" s="386">
        <v>22</v>
      </c>
      <c r="D56" s="386">
        <v>0.8</v>
      </c>
      <c r="E56" s="220">
        <v>0.45</v>
      </c>
      <c r="F56" s="421">
        <f>(E56*200)/1000</f>
        <v>0.09</v>
      </c>
      <c r="G56" s="422"/>
      <c r="H56" s="170"/>
      <c r="I56" s="170"/>
      <c r="J56" s="221">
        <f t="shared" si="1"/>
        <v>0</v>
      </c>
      <c r="K56" s="222">
        <f t="shared" si="2"/>
        <v>0</v>
      </c>
      <c r="L56" s="222">
        <f t="shared" si="3"/>
        <v>0</v>
      </c>
      <c r="M56" s="223">
        <f t="shared" si="4"/>
        <v>0</v>
      </c>
      <c r="N56" s="224">
        <f>D56*H56</f>
        <v>0</v>
      </c>
      <c r="O56" s="224">
        <f>D56*I56</f>
        <v>0</v>
      </c>
      <c r="P56" s="225">
        <f t="shared" si="5"/>
        <v>0</v>
      </c>
      <c r="Q56" s="160" t="s">
        <v>198</v>
      </c>
      <c r="R56" s="161"/>
      <c r="S56" s="176">
        <f t="shared" ref="S56:S89" si="9">IF(J56&gt;0,1,0)</f>
        <v>0</v>
      </c>
    </row>
    <row r="57" spans="2:19">
      <c r="B57" s="419"/>
      <c r="C57" s="387"/>
      <c r="D57" s="387"/>
      <c r="E57" s="226">
        <v>0.57999999999999996</v>
      </c>
      <c r="F57" s="413">
        <f t="shared" ref="F57:F95" si="10">(E57*200)/1000</f>
        <v>0.11599999999999999</v>
      </c>
      <c r="G57" s="414"/>
      <c r="H57" s="178"/>
      <c r="I57" s="178"/>
      <c r="J57" s="227">
        <f t="shared" si="1"/>
        <v>0</v>
      </c>
      <c r="K57" s="228">
        <f t="shared" si="2"/>
        <v>0</v>
      </c>
      <c r="L57" s="228">
        <f t="shared" si="3"/>
        <v>0</v>
      </c>
      <c r="M57" s="207">
        <f t="shared" si="4"/>
        <v>0</v>
      </c>
      <c r="N57" s="229">
        <f>D56*H57</f>
        <v>0</v>
      </c>
      <c r="O57" s="229">
        <f>D56*I57</f>
        <v>0</v>
      </c>
      <c r="P57" s="208">
        <f t="shared" si="5"/>
        <v>0</v>
      </c>
      <c r="Q57" s="184"/>
      <c r="R57" s="185" t="s">
        <v>198</v>
      </c>
      <c r="S57" s="176">
        <f t="shared" si="9"/>
        <v>0</v>
      </c>
    </row>
    <row r="58" spans="2:19">
      <c r="B58" s="419"/>
      <c r="C58" s="362">
        <v>28</v>
      </c>
      <c r="D58" s="362">
        <v>1</v>
      </c>
      <c r="E58" s="230">
        <v>0.45</v>
      </c>
      <c r="F58" s="411">
        <f t="shared" si="10"/>
        <v>0.09</v>
      </c>
      <c r="G58" s="412"/>
      <c r="H58" s="178"/>
      <c r="I58" s="178"/>
      <c r="J58" s="231">
        <f t="shared" si="1"/>
        <v>0</v>
      </c>
      <c r="K58" s="232">
        <f t="shared" si="2"/>
        <v>0</v>
      </c>
      <c r="L58" s="232">
        <f t="shared" si="3"/>
        <v>0</v>
      </c>
      <c r="M58" s="233">
        <f t="shared" si="4"/>
        <v>0</v>
      </c>
      <c r="N58" s="234">
        <f>D58*H58</f>
        <v>0</v>
      </c>
      <c r="O58" s="234">
        <f>D58*I58</f>
        <v>0</v>
      </c>
      <c r="P58" s="235">
        <f t="shared" si="5"/>
        <v>0</v>
      </c>
      <c r="Q58" s="184" t="s">
        <v>198</v>
      </c>
      <c r="R58" s="185"/>
      <c r="S58" s="176">
        <f t="shared" si="9"/>
        <v>0</v>
      </c>
    </row>
    <row r="59" spans="2:19">
      <c r="B59" s="419"/>
      <c r="C59" s="387"/>
      <c r="D59" s="387"/>
      <c r="E59" s="236">
        <v>0.57999999999999996</v>
      </c>
      <c r="F59" s="413">
        <f t="shared" si="10"/>
        <v>0.11599999999999999</v>
      </c>
      <c r="G59" s="414"/>
      <c r="H59" s="178"/>
      <c r="I59" s="178"/>
      <c r="J59" s="206">
        <f t="shared" si="1"/>
        <v>0</v>
      </c>
      <c r="K59" s="228">
        <f t="shared" si="2"/>
        <v>0</v>
      </c>
      <c r="L59" s="228">
        <f t="shared" si="3"/>
        <v>0</v>
      </c>
      <c r="M59" s="207">
        <f t="shared" si="4"/>
        <v>0</v>
      </c>
      <c r="N59" s="229">
        <f>D58*H59</f>
        <v>0</v>
      </c>
      <c r="O59" s="229">
        <f>D58*I59</f>
        <v>0</v>
      </c>
      <c r="P59" s="208">
        <f t="shared" si="5"/>
        <v>0</v>
      </c>
      <c r="Q59" s="184"/>
      <c r="R59" s="185" t="s">
        <v>198</v>
      </c>
      <c r="S59" s="176">
        <f t="shared" si="9"/>
        <v>0</v>
      </c>
    </row>
    <row r="60" spans="2:19">
      <c r="B60" s="419"/>
      <c r="C60" s="362">
        <v>36</v>
      </c>
      <c r="D60" s="362">
        <v>1.3</v>
      </c>
      <c r="E60" s="187">
        <v>0.51</v>
      </c>
      <c r="F60" s="403">
        <f t="shared" si="10"/>
        <v>0.10199999999999999</v>
      </c>
      <c r="G60" s="404"/>
      <c r="H60" s="178"/>
      <c r="I60" s="178"/>
      <c r="J60" s="188">
        <f t="shared" si="1"/>
        <v>0</v>
      </c>
      <c r="K60" s="232">
        <f t="shared" si="2"/>
        <v>0</v>
      </c>
      <c r="L60" s="232">
        <f t="shared" si="3"/>
        <v>0</v>
      </c>
      <c r="M60" s="190">
        <f t="shared" si="4"/>
        <v>0</v>
      </c>
      <c r="N60" s="234">
        <f>D60*H60</f>
        <v>0</v>
      </c>
      <c r="O60" s="234">
        <f>D60*I60</f>
        <v>0</v>
      </c>
      <c r="P60" s="192">
        <f t="shared" si="5"/>
        <v>0</v>
      </c>
      <c r="Q60" s="184" t="s">
        <v>198</v>
      </c>
      <c r="R60" s="185"/>
      <c r="S60" s="176">
        <f t="shared" si="9"/>
        <v>0</v>
      </c>
    </row>
    <row r="61" spans="2:19" ht="13.5" thickBot="1">
      <c r="B61" s="420"/>
      <c r="C61" s="363"/>
      <c r="D61" s="363"/>
      <c r="E61" s="237">
        <v>0.63</v>
      </c>
      <c r="F61" s="405">
        <f t="shared" si="10"/>
        <v>0.126</v>
      </c>
      <c r="G61" s="406"/>
      <c r="H61" s="213"/>
      <c r="I61" s="213"/>
      <c r="J61" s="238">
        <f t="shared" si="1"/>
        <v>0</v>
      </c>
      <c r="K61" s="239">
        <f t="shared" si="2"/>
        <v>0</v>
      </c>
      <c r="L61" s="239">
        <f t="shared" si="3"/>
        <v>0</v>
      </c>
      <c r="M61" s="240">
        <f t="shared" si="4"/>
        <v>0</v>
      </c>
      <c r="N61" s="241">
        <f>D60*H61</f>
        <v>0</v>
      </c>
      <c r="O61" s="241">
        <f>D60*I61</f>
        <v>0</v>
      </c>
      <c r="P61" s="242">
        <f t="shared" si="5"/>
        <v>0</v>
      </c>
      <c r="Q61" s="166"/>
      <c r="R61" s="167" t="s">
        <v>198</v>
      </c>
      <c r="S61" s="176">
        <f t="shared" si="9"/>
        <v>0</v>
      </c>
    </row>
    <row r="62" spans="2:19" ht="13.5" customHeight="1">
      <c r="B62" s="428" t="s">
        <v>248</v>
      </c>
      <c r="C62" s="386">
        <v>22</v>
      </c>
      <c r="D62" s="386">
        <v>0.8</v>
      </c>
      <c r="E62" s="220">
        <v>0.26</v>
      </c>
      <c r="F62" s="421">
        <f t="shared" si="10"/>
        <v>5.1999999999999998E-2</v>
      </c>
      <c r="G62" s="422"/>
      <c r="H62" s="170"/>
      <c r="I62" s="170"/>
      <c r="J62" s="221">
        <f t="shared" si="1"/>
        <v>0</v>
      </c>
      <c r="K62" s="222">
        <f t="shared" si="2"/>
        <v>0</v>
      </c>
      <c r="L62" s="222">
        <f t="shared" si="3"/>
        <v>0</v>
      </c>
      <c r="M62" s="223">
        <f t="shared" si="4"/>
        <v>0</v>
      </c>
      <c r="N62" s="224">
        <f>D62*H62</f>
        <v>0</v>
      </c>
      <c r="O62" s="224">
        <f>D62*I62</f>
        <v>0</v>
      </c>
      <c r="P62" s="225">
        <f t="shared" si="5"/>
        <v>0</v>
      </c>
      <c r="Q62" s="160" t="s">
        <v>198</v>
      </c>
      <c r="R62" s="161"/>
      <c r="S62" s="176">
        <f t="shared" si="9"/>
        <v>0</v>
      </c>
    </row>
    <row r="63" spans="2:19">
      <c r="B63" s="429"/>
      <c r="C63" s="387"/>
      <c r="D63" s="387"/>
      <c r="E63" s="226">
        <v>0.39</v>
      </c>
      <c r="F63" s="413">
        <f t="shared" si="10"/>
        <v>7.8E-2</v>
      </c>
      <c r="G63" s="414"/>
      <c r="H63" s="178"/>
      <c r="I63" s="178"/>
      <c r="J63" s="227">
        <f t="shared" si="1"/>
        <v>0</v>
      </c>
      <c r="K63" s="228">
        <f t="shared" si="2"/>
        <v>0</v>
      </c>
      <c r="L63" s="228">
        <f t="shared" si="3"/>
        <v>0</v>
      </c>
      <c r="M63" s="207">
        <f t="shared" si="4"/>
        <v>0</v>
      </c>
      <c r="N63" s="229">
        <f>D62*H63</f>
        <v>0</v>
      </c>
      <c r="O63" s="229">
        <f>D62*I63</f>
        <v>0</v>
      </c>
      <c r="P63" s="208">
        <f t="shared" si="5"/>
        <v>0</v>
      </c>
      <c r="Q63" s="184"/>
      <c r="R63" s="185" t="s">
        <v>198</v>
      </c>
      <c r="S63" s="176">
        <f t="shared" si="9"/>
        <v>0</v>
      </c>
    </row>
    <row r="64" spans="2:19">
      <c r="B64" s="429"/>
      <c r="C64" s="362">
        <v>28</v>
      </c>
      <c r="D64" s="362">
        <v>1</v>
      </c>
      <c r="E64" s="187">
        <v>0.26</v>
      </c>
      <c r="F64" s="403">
        <f t="shared" si="10"/>
        <v>5.1999999999999998E-2</v>
      </c>
      <c r="G64" s="404"/>
      <c r="H64" s="178"/>
      <c r="I64" s="178"/>
      <c r="J64" s="188">
        <f t="shared" si="1"/>
        <v>0</v>
      </c>
      <c r="K64" s="232">
        <f t="shared" si="2"/>
        <v>0</v>
      </c>
      <c r="L64" s="232">
        <f t="shared" si="3"/>
        <v>0</v>
      </c>
      <c r="M64" s="190">
        <f t="shared" si="4"/>
        <v>0</v>
      </c>
      <c r="N64" s="234">
        <f>D64*H64</f>
        <v>0</v>
      </c>
      <c r="O64" s="234">
        <f>D64*I64</f>
        <v>0</v>
      </c>
      <c r="P64" s="192">
        <f t="shared" si="5"/>
        <v>0</v>
      </c>
      <c r="Q64" s="184" t="s">
        <v>198</v>
      </c>
      <c r="R64" s="185"/>
      <c r="S64" s="176">
        <f t="shared" si="9"/>
        <v>0</v>
      </c>
    </row>
    <row r="65" spans="2:23" ht="13.5" thickBot="1">
      <c r="B65" s="430"/>
      <c r="C65" s="363"/>
      <c r="D65" s="363"/>
      <c r="E65" s="237">
        <v>0.39</v>
      </c>
      <c r="F65" s="405">
        <f t="shared" si="10"/>
        <v>7.8E-2</v>
      </c>
      <c r="G65" s="406"/>
      <c r="H65" s="213"/>
      <c r="I65" s="213"/>
      <c r="J65" s="238">
        <f t="shared" si="1"/>
        <v>0</v>
      </c>
      <c r="K65" s="239">
        <f t="shared" si="2"/>
        <v>0</v>
      </c>
      <c r="L65" s="239">
        <f t="shared" si="3"/>
        <v>0</v>
      </c>
      <c r="M65" s="240">
        <f t="shared" si="4"/>
        <v>0</v>
      </c>
      <c r="N65" s="241">
        <f>D64*H65</f>
        <v>0</v>
      </c>
      <c r="O65" s="241">
        <f>D64*I65</f>
        <v>0</v>
      </c>
      <c r="P65" s="242">
        <f t="shared" si="5"/>
        <v>0</v>
      </c>
      <c r="Q65" s="166"/>
      <c r="R65" s="167" t="s">
        <v>198</v>
      </c>
      <c r="S65" s="176">
        <f t="shared" si="9"/>
        <v>0</v>
      </c>
    </row>
    <row r="66" spans="2:23">
      <c r="B66" s="423" t="s">
        <v>199</v>
      </c>
      <c r="C66" s="386">
        <v>28</v>
      </c>
      <c r="D66" s="386">
        <v>1</v>
      </c>
      <c r="E66" s="243">
        <v>0.42</v>
      </c>
      <c r="F66" s="388">
        <f t="shared" si="10"/>
        <v>8.4000000000000005E-2</v>
      </c>
      <c r="G66" s="389"/>
      <c r="H66" s="170"/>
      <c r="I66" s="170"/>
      <c r="J66" s="244">
        <f t="shared" si="1"/>
        <v>0</v>
      </c>
      <c r="K66" s="222">
        <f t="shared" si="2"/>
        <v>0</v>
      </c>
      <c r="L66" s="222">
        <f t="shared" si="3"/>
        <v>0</v>
      </c>
      <c r="M66" s="245">
        <f t="shared" si="4"/>
        <v>0</v>
      </c>
      <c r="N66" s="224">
        <f>D66*H66</f>
        <v>0</v>
      </c>
      <c r="O66" s="224">
        <f>D66*I66</f>
        <v>0</v>
      </c>
      <c r="P66" s="246">
        <f t="shared" si="5"/>
        <v>0</v>
      </c>
      <c r="Q66" s="160" t="s">
        <v>198</v>
      </c>
      <c r="R66" s="161"/>
      <c r="S66" s="176">
        <f t="shared" si="9"/>
        <v>0</v>
      </c>
    </row>
    <row r="67" spans="2:23">
      <c r="B67" s="424"/>
      <c r="C67" s="387"/>
      <c r="D67" s="387"/>
      <c r="E67" s="177">
        <v>0.45200000000000001</v>
      </c>
      <c r="F67" s="415">
        <f t="shared" si="10"/>
        <v>9.0400000000000008E-2</v>
      </c>
      <c r="G67" s="416"/>
      <c r="H67" s="178"/>
      <c r="I67" s="178"/>
      <c r="J67" s="193">
        <f t="shared" si="1"/>
        <v>0</v>
      </c>
      <c r="K67" s="180">
        <f t="shared" si="2"/>
        <v>0</v>
      </c>
      <c r="L67" s="180">
        <f t="shared" si="3"/>
        <v>0</v>
      </c>
      <c r="M67" s="194">
        <f t="shared" si="4"/>
        <v>0</v>
      </c>
      <c r="N67" s="182">
        <f>D66*H67</f>
        <v>0</v>
      </c>
      <c r="O67" s="182">
        <f>D66*I67</f>
        <v>0</v>
      </c>
      <c r="P67" s="195">
        <f t="shared" si="5"/>
        <v>0</v>
      </c>
      <c r="Q67" s="184"/>
      <c r="R67" s="185" t="s">
        <v>198</v>
      </c>
      <c r="S67" s="176">
        <f t="shared" si="9"/>
        <v>0</v>
      </c>
    </row>
    <row r="68" spans="2:23">
      <c r="B68" s="352"/>
      <c r="C68" s="362">
        <v>36</v>
      </c>
      <c r="D68" s="362">
        <v>1.3</v>
      </c>
      <c r="E68" s="247">
        <v>0.42</v>
      </c>
      <c r="F68" s="364">
        <f t="shared" si="10"/>
        <v>8.4000000000000005E-2</v>
      </c>
      <c r="G68" s="365"/>
      <c r="H68" s="178"/>
      <c r="I68" s="178"/>
      <c r="J68" s="248">
        <f t="shared" si="1"/>
        <v>0</v>
      </c>
      <c r="K68" s="232">
        <f t="shared" si="2"/>
        <v>0</v>
      </c>
      <c r="L68" s="232">
        <f t="shared" si="3"/>
        <v>0</v>
      </c>
      <c r="M68" s="249">
        <f t="shared" si="4"/>
        <v>0</v>
      </c>
      <c r="N68" s="234">
        <f>D68*H68</f>
        <v>0</v>
      </c>
      <c r="O68" s="234">
        <f>D68*I68</f>
        <v>0</v>
      </c>
      <c r="P68" s="250">
        <f t="shared" si="5"/>
        <v>0</v>
      </c>
      <c r="Q68" s="184" t="s">
        <v>198</v>
      </c>
      <c r="R68" s="185"/>
      <c r="S68" s="176">
        <f t="shared" si="9"/>
        <v>0</v>
      </c>
    </row>
    <row r="69" spans="2:23">
      <c r="B69" s="352"/>
      <c r="C69" s="387"/>
      <c r="D69" s="387"/>
      <c r="E69" s="177">
        <v>0.45200000000000001</v>
      </c>
      <c r="F69" s="415">
        <f t="shared" si="10"/>
        <v>9.0400000000000008E-2</v>
      </c>
      <c r="G69" s="416"/>
      <c r="H69" s="178"/>
      <c r="I69" s="178"/>
      <c r="J69" s="193">
        <f t="shared" si="1"/>
        <v>0</v>
      </c>
      <c r="K69" s="180">
        <f t="shared" si="2"/>
        <v>0</v>
      </c>
      <c r="L69" s="180">
        <f t="shared" si="3"/>
        <v>0</v>
      </c>
      <c r="M69" s="194">
        <f t="shared" si="4"/>
        <v>0</v>
      </c>
      <c r="N69" s="182">
        <f>D68*H69</f>
        <v>0</v>
      </c>
      <c r="O69" s="182">
        <f>D68*I69</f>
        <v>0</v>
      </c>
      <c r="P69" s="195">
        <f t="shared" si="5"/>
        <v>0</v>
      </c>
      <c r="Q69" s="184"/>
      <c r="R69" s="185" t="s">
        <v>198</v>
      </c>
      <c r="S69" s="176">
        <f t="shared" si="9"/>
        <v>0</v>
      </c>
    </row>
    <row r="70" spans="2:23">
      <c r="B70" s="352"/>
      <c r="C70" s="362">
        <v>45</v>
      </c>
      <c r="D70" s="362">
        <v>1.6</v>
      </c>
      <c r="E70" s="247">
        <v>0.42</v>
      </c>
      <c r="F70" s="364">
        <f t="shared" si="10"/>
        <v>8.4000000000000005E-2</v>
      </c>
      <c r="G70" s="365"/>
      <c r="H70" s="178"/>
      <c r="I70" s="178"/>
      <c r="J70" s="248">
        <f t="shared" si="1"/>
        <v>0</v>
      </c>
      <c r="K70" s="232">
        <f t="shared" si="2"/>
        <v>0</v>
      </c>
      <c r="L70" s="232">
        <f t="shared" si="3"/>
        <v>0</v>
      </c>
      <c r="M70" s="249">
        <f t="shared" si="4"/>
        <v>0</v>
      </c>
      <c r="N70" s="234">
        <f>D70*H70</f>
        <v>0</v>
      </c>
      <c r="O70" s="234">
        <f>D70*I70</f>
        <v>0</v>
      </c>
      <c r="P70" s="250">
        <f t="shared" si="5"/>
        <v>0</v>
      </c>
      <c r="Q70" s="184" t="s">
        <v>198</v>
      </c>
      <c r="R70" s="185"/>
      <c r="S70" s="176">
        <f t="shared" si="9"/>
        <v>0</v>
      </c>
    </row>
    <row r="71" spans="2:23">
      <c r="B71" s="352"/>
      <c r="C71" s="387"/>
      <c r="D71" s="387"/>
      <c r="E71" s="177">
        <v>0.56200000000000006</v>
      </c>
      <c r="F71" s="415">
        <f t="shared" si="10"/>
        <v>0.1124</v>
      </c>
      <c r="G71" s="416"/>
      <c r="H71" s="178"/>
      <c r="I71" s="178"/>
      <c r="J71" s="193">
        <f t="shared" si="1"/>
        <v>0</v>
      </c>
      <c r="K71" s="180">
        <f t="shared" si="2"/>
        <v>0</v>
      </c>
      <c r="L71" s="180">
        <f t="shared" si="3"/>
        <v>0</v>
      </c>
      <c r="M71" s="194">
        <f t="shared" si="4"/>
        <v>0</v>
      </c>
      <c r="N71" s="182">
        <f>D70*H71</f>
        <v>0</v>
      </c>
      <c r="O71" s="182">
        <f>D70*I71</f>
        <v>0</v>
      </c>
      <c r="P71" s="195">
        <f t="shared" si="5"/>
        <v>0</v>
      </c>
      <c r="Q71" s="184"/>
      <c r="R71" s="185" t="s">
        <v>198</v>
      </c>
      <c r="S71" s="176">
        <f t="shared" si="9"/>
        <v>0</v>
      </c>
    </row>
    <row r="72" spans="2:23">
      <c r="B72" s="352"/>
      <c r="C72" s="362">
        <v>56</v>
      </c>
      <c r="D72" s="362">
        <v>2</v>
      </c>
      <c r="E72" s="247">
        <v>0.48</v>
      </c>
      <c r="F72" s="364">
        <f t="shared" si="10"/>
        <v>9.6000000000000002E-2</v>
      </c>
      <c r="G72" s="365"/>
      <c r="H72" s="178"/>
      <c r="I72" s="178"/>
      <c r="J72" s="248">
        <f t="shared" si="1"/>
        <v>0</v>
      </c>
      <c r="K72" s="232">
        <f t="shared" si="2"/>
        <v>0</v>
      </c>
      <c r="L72" s="232">
        <f t="shared" si="3"/>
        <v>0</v>
      </c>
      <c r="M72" s="249">
        <f t="shared" si="4"/>
        <v>0</v>
      </c>
      <c r="N72" s="234">
        <f>D72*H72</f>
        <v>0</v>
      </c>
      <c r="O72" s="234">
        <f>D72*I72</f>
        <v>0</v>
      </c>
      <c r="P72" s="250">
        <f t="shared" si="5"/>
        <v>0</v>
      </c>
      <c r="Q72" s="184" t="s">
        <v>198</v>
      </c>
      <c r="R72" s="185"/>
      <c r="S72" s="176">
        <f t="shared" si="9"/>
        <v>0</v>
      </c>
    </row>
    <row r="73" spans="2:23">
      <c r="B73" s="352"/>
      <c r="C73" s="387"/>
      <c r="D73" s="387"/>
      <c r="E73" s="177">
        <v>0.68200000000000005</v>
      </c>
      <c r="F73" s="415">
        <f t="shared" si="10"/>
        <v>0.13639999999999999</v>
      </c>
      <c r="G73" s="416"/>
      <c r="H73" s="178"/>
      <c r="I73" s="178"/>
      <c r="J73" s="193">
        <f t="shared" si="1"/>
        <v>0</v>
      </c>
      <c r="K73" s="180">
        <f t="shared" si="2"/>
        <v>0</v>
      </c>
      <c r="L73" s="180">
        <f t="shared" si="3"/>
        <v>0</v>
      </c>
      <c r="M73" s="194">
        <f t="shared" si="4"/>
        <v>0</v>
      </c>
      <c r="N73" s="182">
        <f>D72*H73</f>
        <v>0</v>
      </c>
      <c r="O73" s="182">
        <f>D72*I73</f>
        <v>0</v>
      </c>
      <c r="P73" s="195">
        <f t="shared" si="5"/>
        <v>0</v>
      </c>
      <c r="Q73" s="184"/>
      <c r="R73" s="185" t="s">
        <v>198</v>
      </c>
      <c r="S73" s="176">
        <f t="shared" si="9"/>
        <v>0</v>
      </c>
    </row>
    <row r="74" spans="2:23">
      <c r="B74" s="352"/>
      <c r="C74" s="362">
        <v>71</v>
      </c>
      <c r="D74" s="362">
        <v>2.5</v>
      </c>
      <c r="E74" s="247">
        <v>0.74</v>
      </c>
      <c r="F74" s="364">
        <f t="shared" si="10"/>
        <v>0.14799999999999999</v>
      </c>
      <c r="G74" s="365"/>
      <c r="H74" s="178"/>
      <c r="I74" s="178"/>
      <c r="J74" s="248">
        <f t="shared" si="1"/>
        <v>0</v>
      </c>
      <c r="K74" s="232">
        <f t="shared" si="2"/>
        <v>0</v>
      </c>
      <c r="L74" s="232">
        <f t="shared" si="3"/>
        <v>0</v>
      </c>
      <c r="M74" s="249">
        <f t="shared" si="4"/>
        <v>0</v>
      </c>
      <c r="N74" s="234">
        <f>D74*H74</f>
        <v>0</v>
      </c>
      <c r="O74" s="234">
        <f>D74*I74</f>
        <v>0</v>
      </c>
      <c r="P74" s="250">
        <f t="shared" si="5"/>
        <v>0</v>
      </c>
      <c r="Q74" s="184" t="s">
        <v>198</v>
      </c>
      <c r="R74" s="185"/>
      <c r="S74" s="176">
        <f t="shared" si="9"/>
        <v>0</v>
      </c>
    </row>
    <row r="75" spans="2:23">
      <c r="B75" s="352"/>
      <c r="C75" s="387"/>
      <c r="D75" s="387"/>
      <c r="E75" s="177">
        <v>0.74199999999999999</v>
      </c>
      <c r="F75" s="415">
        <f t="shared" si="10"/>
        <v>0.1484</v>
      </c>
      <c r="G75" s="416"/>
      <c r="H75" s="178"/>
      <c r="I75" s="178"/>
      <c r="J75" s="193">
        <f t="shared" si="1"/>
        <v>0</v>
      </c>
      <c r="K75" s="180">
        <f t="shared" si="2"/>
        <v>0</v>
      </c>
      <c r="L75" s="180">
        <f t="shared" si="3"/>
        <v>0</v>
      </c>
      <c r="M75" s="194">
        <f t="shared" si="4"/>
        <v>0</v>
      </c>
      <c r="N75" s="182">
        <f>D74*H75</f>
        <v>0</v>
      </c>
      <c r="O75" s="182">
        <f>D74*I75</f>
        <v>0</v>
      </c>
      <c r="P75" s="195">
        <f t="shared" si="5"/>
        <v>0</v>
      </c>
      <c r="Q75" s="184"/>
      <c r="R75" s="185" t="s">
        <v>198</v>
      </c>
      <c r="S75" s="176">
        <f t="shared" si="9"/>
        <v>0</v>
      </c>
    </row>
    <row r="76" spans="2:23">
      <c r="B76" s="352"/>
      <c r="C76" s="362">
        <v>80</v>
      </c>
      <c r="D76" s="362">
        <v>3</v>
      </c>
      <c r="E76" s="247">
        <v>0.74</v>
      </c>
      <c r="F76" s="364">
        <f t="shared" si="10"/>
        <v>0.14799999999999999</v>
      </c>
      <c r="G76" s="365"/>
      <c r="H76" s="178"/>
      <c r="I76" s="178"/>
      <c r="J76" s="248">
        <f t="shared" si="1"/>
        <v>0</v>
      </c>
      <c r="K76" s="232">
        <f t="shared" si="2"/>
        <v>0</v>
      </c>
      <c r="L76" s="232">
        <f t="shared" si="3"/>
        <v>0</v>
      </c>
      <c r="M76" s="249">
        <f t="shared" si="4"/>
        <v>0</v>
      </c>
      <c r="N76" s="234">
        <f>D76*H76</f>
        <v>0</v>
      </c>
      <c r="O76" s="234">
        <f>D76*I76</f>
        <v>0</v>
      </c>
      <c r="P76" s="250">
        <f t="shared" si="5"/>
        <v>0</v>
      </c>
      <c r="Q76" s="184" t="s">
        <v>198</v>
      </c>
      <c r="R76" s="185"/>
      <c r="S76" s="176">
        <f t="shared" si="9"/>
        <v>0</v>
      </c>
    </row>
    <row r="77" spans="2:23" ht="13.5" thickBot="1">
      <c r="B77" s="425"/>
      <c r="C77" s="363"/>
      <c r="D77" s="363"/>
      <c r="E77" s="219">
        <v>0.74199999999999999</v>
      </c>
      <c r="F77" s="426">
        <f t="shared" si="10"/>
        <v>0.1484</v>
      </c>
      <c r="G77" s="427"/>
      <c r="H77" s="213"/>
      <c r="I77" s="213"/>
      <c r="J77" s="214">
        <f t="shared" si="1"/>
        <v>0</v>
      </c>
      <c r="K77" s="215">
        <f t="shared" si="2"/>
        <v>0</v>
      </c>
      <c r="L77" s="215">
        <f t="shared" si="3"/>
        <v>0</v>
      </c>
      <c r="M77" s="216">
        <f t="shared" si="4"/>
        <v>0</v>
      </c>
      <c r="N77" s="217">
        <f>D76*H77</f>
        <v>0</v>
      </c>
      <c r="O77" s="217">
        <f>D76*I77</f>
        <v>0</v>
      </c>
      <c r="P77" s="218">
        <f t="shared" si="5"/>
        <v>0</v>
      </c>
      <c r="Q77" s="166"/>
      <c r="R77" s="167" t="s">
        <v>198</v>
      </c>
      <c r="S77" s="176">
        <f t="shared" si="9"/>
        <v>0</v>
      </c>
    </row>
    <row r="78" spans="2:23" ht="13.5" customHeight="1">
      <c r="B78" s="418" t="s">
        <v>249</v>
      </c>
      <c r="C78" s="386">
        <v>36</v>
      </c>
      <c r="D78" s="386">
        <v>1.3</v>
      </c>
      <c r="E78" s="220">
        <v>0.35</v>
      </c>
      <c r="F78" s="421">
        <f t="shared" si="10"/>
        <v>7.0000000000000007E-2</v>
      </c>
      <c r="G78" s="422"/>
      <c r="H78" s="170"/>
      <c r="I78" s="170"/>
      <c r="J78" s="221">
        <f t="shared" si="1"/>
        <v>0</v>
      </c>
      <c r="K78" s="222">
        <f t="shared" ref="K78:K137" si="11">F78*H78</f>
        <v>0</v>
      </c>
      <c r="L78" s="222">
        <f t="shared" ref="L78:L137" si="12">F78*I78</f>
        <v>0</v>
      </c>
      <c r="M78" s="223">
        <f t="shared" si="4"/>
        <v>0</v>
      </c>
      <c r="N78" s="224">
        <f>D78*H78</f>
        <v>0</v>
      </c>
      <c r="O78" s="224">
        <f>D78*I78</f>
        <v>0</v>
      </c>
      <c r="P78" s="225">
        <f t="shared" si="5"/>
        <v>0</v>
      </c>
      <c r="Q78" s="160" t="s">
        <v>198</v>
      </c>
      <c r="R78" s="161"/>
      <c r="S78" s="176">
        <f t="shared" si="9"/>
        <v>0</v>
      </c>
      <c r="W78" s="251"/>
    </row>
    <row r="79" spans="2:23">
      <c r="B79" s="419"/>
      <c r="C79" s="387"/>
      <c r="D79" s="387"/>
      <c r="E79" s="226">
        <v>0.57199999999999995</v>
      </c>
      <c r="F79" s="413">
        <f t="shared" si="10"/>
        <v>0.11439999999999999</v>
      </c>
      <c r="G79" s="414"/>
      <c r="H79" s="178"/>
      <c r="I79" s="178"/>
      <c r="J79" s="227">
        <f t="shared" si="1"/>
        <v>0</v>
      </c>
      <c r="K79" s="228">
        <f>F79*H79</f>
        <v>0</v>
      </c>
      <c r="L79" s="228">
        <f t="shared" si="12"/>
        <v>0</v>
      </c>
      <c r="M79" s="207">
        <f t="shared" si="4"/>
        <v>0</v>
      </c>
      <c r="N79" s="229">
        <f>D78*H79</f>
        <v>0</v>
      </c>
      <c r="O79" s="229">
        <f>D78*I79</f>
        <v>0</v>
      </c>
      <c r="P79" s="208">
        <f t="shared" si="5"/>
        <v>0</v>
      </c>
      <c r="Q79" s="184"/>
      <c r="R79" s="185" t="s">
        <v>198</v>
      </c>
      <c r="S79" s="176">
        <f t="shared" si="9"/>
        <v>0</v>
      </c>
      <c r="W79" s="251"/>
    </row>
    <row r="80" spans="2:23">
      <c r="B80" s="419"/>
      <c r="C80" s="362">
        <v>45</v>
      </c>
      <c r="D80" s="362">
        <v>1.6</v>
      </c>
      <c r="E80" s="230">
        <v>0.39</v>
      </c>
      <c r="F80" s="411">
        <f t="shared" si="10"/>
        <v>7.8E-2</v>
      </c>
      <c r="G80" s="412"/>
      <c r="H80" s="178"/>
      <c r="I80" s="178"/>
      <c r="J80" s="231">
        <f t="shared" si="1"/>
        <v>0</v>
      </c>
      <c r="K80" s="232">
        <f t="shared" si="11"/>
        <v>0</v>
      </c>
      <c r="L80" s="232">
        <f t="shared" si="12"/>
        <v>0</v>
      </c>
      <c r="M80" s="233">
        <f t="shared" si="4"/>
        <v>0</v>
      </c>
      <c r="N80" s="234">
        <f>D80*H80</f>
        <v>0</v>
      </c>
      <c r="O80" s="234">
        <f>D80*I80</f>
        <v>0</v>
      </c>
      <c r="P80" s="235">
        <f t="shared" si="5"/>
        <v>0</v>
      </c>
      <c r="Q80" s="184" t="s">
        <v>198</v>
      </c>
      <c r="R80" s="185"/>
      <c r="S80" s="176">
        <f t="shared" si="9"/>
        <v>0</v>
      </c>
      <c r="T80" s="149">
        <v>0.46</v>
      </c>
      <c r="W80" s="251"/>
    </row>
    <row r="81" spans="2:23">
      <c r="B81" s="419"/>
      <c r="C81" s="387"/>
      <c r="D81" s="387"/>
      <c r="E81" s="236">
        <v>0.57199999999999995</v>
      </c>
      <c r="F81" s="413">
        <f t="shared" si="10"/>
        <v>0.11439999999999999</v>
      </c>
      <c r="G81" s="414"/>
      <c r="H81" s="178"/>
      <c r="I81" s="178"/>
      <c r="J81" s="206">
        <f t="shared" si="1"/>
        <v>0</v>
      </c>
      <c r="K81" s="228">
        <f t="shared" si="11"/>
        <v>0</v>
      </c>
      <c r="L81" s="228">
        <f t="shared" si="12"/>
        <v>0</v>
      </c>
      <c r="M81" s="207">
        <f t="shared" si="4"/>
        <v>0</v>
      </c>
      <c r="N81" s="229">
        <f>D80*H81</f>
        <v>0</v>
      </c>
      <c r="O81" s="229">
        <f>D80*I81</f>
        <v>0</v>
      </c>
      <c r="P81" s="208">
        <f t="shared" si="5"/>
        <v>0</v>
      </c>
      <c r="Q81" s="184"/>
      <c r="R81" s="185" t="s">
        <v>198</v>
      </c>
      <c r="S81" s="176">
        <f t="shared" si="9"/>
        <v>0</v>
      </c>
      <c r="T81" s="149">
        <v>200</v>
      </c>
      <c r="W81" s="251"/>
    </row>
    <row r="82" spans="2:23">
      <c r="B82" s="419"/>
      <c r="C82" s="362">
        <v>56</v>
      </c>
      <c r="D82" s="362">
        <v>2</v>
      </c>
      <c r="E82" s="187">
        <v>0.39</v>
      </c>
      <c r="F82" s="403">
        <f t="shared" si="10"/>
        <v>7.8E-2</v>
      </c>
      <c r="G82" s="404"/>
      <c r="H82" s="178"/>
      <c r="I82" s="178"/>
      <c r="J82" s="188">
        <f t="shared" si="1"/>
        <v>0</v>
      </c>
      <c r="K82" s="232">
        <f t="shared" si="11"/>
        <v>0</v>
      </c>
      <c r="L82" s="232">
        <f t="shared" si="12"/>
        <v>0</v>
      </c>
      <c r="M82" s="190">
        <f t="shared" si="4"/>
        <v>0</v>
      </c>
      <c r="N82" s="234">
        <f>D82*H82</f>
        <v>0</v>
      </c>
      <c r="O82" s="234">
        <f>D82*I82</f>
        <v>0</v>
      </c>
      <c r="P82" s="192">
        <f t="shared" si="5"/>
        <v>0</v>
      </c>
      <c r="Q82" s="184" t="s">
        <v>198</v>
      </c>
      <c r="R82" s="185"/>
      <c r="S82" s="176">
        <f t="shared" si="9"/>
        <v>0</v>
      </c>
      <c r="T82" s="149">
        <f>T80*T81/1000</f>
        <v>9.1999999999999998E-2</v>
      </c>
      <c r="W82" s="251"/>
    </row>
    <row r="83" spans="2:23">
      <c r="B83" s="419"/>
      <c r="C83" s="417"/>
      <c r="D83" s="417"/>
      <c r="E83" s="252">
        <v>0.63200000000000001</v>
      </c>
      <c r="F83" s="413">
        <f t="shared" si="10"/>
        <v>0.12640000000000001</v>
      </c>
      <c r="G83" s="414"/>
      <c r="H83" s="253"/>
      <c r="I83" s="253"/>
      <c r="J83" s="254">
        <f t="shared" si="1"/>
        <v>0</v>
      </c>
      <c r="K83" s="255">
        <f t="shared" si="11"/>
        <v>0</v>
      </c>
      <c r="L83" s="255">
        <f t="shared" si="12"/>
        <v>0</v>
      </c>
      <c r="M83" s="256">
        <f t="shared" si="4"/>
        <v>0</v>
      </c>
      <c r="N83" s="257">
        <f>D82*H83</f>
        <v>0</v>
      </c>
      <c r="O83" s="257">
        <f>D82*I83</f>
        <v>0</v>
      </c>
      <c r="P83" s="258">
        <f t="shared" si="5"/>
        <v>0</v>
      </c>
      <c r="Q83" s="259"/>
      <c r="R83" s="260" t="s">
        <v>198</v>
      </c>
      <c r="S83" s="176">
        <f t="shared" si="9"/>
        <v>0</v>
      </c>
      <c r="W83" s="251"/>
    </row>
    <row r="84" spans="2:23" ht="13.5" customHeight="1">
      <c r="B84" s="419"/>
      <c r="C84" s="362">
        <v>71</v>
      </c>
      <c r="D84" s="362">
        <v>2.5</v>
      </c>
      <c r="E84" s="230">
        <v>0.47</v>
      </c>
      <c r="F84" s="411">
        <f t="shared" si="10"/>
        <v>9.4E-2</v>
      </c>
      <c r="G84" s="412"/>
      <c r="H84" s="178"/>
      <c r="I84" s="178"/>
      <c r="J84" s="231">
        <f t="shared" si="1"/>
        <v>0</v>
      </c>
      <c r="K84" s="232">
        <f t="shared" si="11"/>
        <v>0</v>
      </c>
      <c r="L84" s="232">
        <f t="shared" si="12"/>
        <v>0</v>
      </c>
      <c r="M84" s="233">
        <f t="shared" si="4"/>
        <v>0</v>
      </c>
      <c r="N84" s="234">
        <f>D84*H84</f>
        <v>0</v>
      </c>
      <c r="O84" s="234">
        <f>D84*I84</f>
        <v>0</v>
      </c>
      <c r="P84" s="235">
        <f t="shared" si="5"/>
        <v>0</v>
      </c>
      <c r="Q84" s="184" t="s">
        <v>198</v>
      </c>
      <c r="R84" s="185"/>
      <c r="S84" s="176">
        <f t="shared" si="9"/>
        <v>0</v>
      </c>
      <c r="W84" s="251"/>
    </row>
    <row r="85" spans="2:23">
      <c r="B85" s="419"/>
      <c r="C85" s="387"/>
      <c r="D85" s="387"/>
      <c r="E85" s="226">
        <v>0.91200000000000003</v>
      </c>
      <c r="F85" s="413">
        <f t="shared" si="10"/>
        <v>0.18240000000000001</v>
      </c>
      <c r="G85" s="414"/>
      <c r="H85" s="178"/>
      <c r="I85" s="178"/>
      <c r="J85" s="227">
        <f t="shared" si="1"/>
        <v>0</v>
      </c>
      <c r="K85" s="228">
        <f t="shared" si="11"/>
        <v>0</v>
      </c>
      <c r="L85" s="228">
        <f t="shared" si="12"/>
        <v>0</v>
      </c>
      <c r="M85" s="207">
        <f t="shared" si="4"/>
        <v>0</v>
      </c>
      <c r="N85" s="229">
        <f>D84*H85</f>
        <v>0</v>
      </c>
      <c r="O85" s="229">
        <f>D84*I85</f>
        <v>0</v>
      </c>
      <c r="P85" s="208">
        <f t="shared" si="5"/>
        <v>0</v>
      </c>
      <c r="Q85" s="184"/>
      <c r="R85" s="185" t="s">
        <v>198</v>
      </c>
      <c r="S85" s="176">
        <f t="shared" si="9"/>
        <v>0</v>
      </c>
      <c r="W85" s="251"/>
    </row>
    <row r="86" spans="2:23">
      <c r="B86" s="419"/>
      <c r="C86" s="362">
        <v>80</v>
      </c>
      <c r="D86" s="362">
        <v>3</v>
      </c>
      <c r="E86" s="230">
        <v>0.52</v>
      </c>
      <c r="F86" s="411">
        <f t="shared" si="10"/>
        <v>0.104</v>
      </c>
      <c r="G86" s="412"/>
      <c r="H86" s="178"/>
      <c r="I86" s="178"/>
      <c r="J86" s="231">
        <f t="shared" si="1"/>
        <v>0</v>
      </c>
      <c r="K86" s="232">
        <f t="shared" si="11"/>
        <v>0</v>
      </c>
      <c r="L86" s="232">
        <f t="shared" si="12"/>
        <v>0</v>
      </c>
      <c r="M86" s="233">
        <f t="shared" si="4"/>
        <v>0</v>
      </c>
      <c r="N86" s="234">
        <f>D86*H86</f>
        <v>0</v>
      </c>
      <c r="O86" s="234">
        <f>D86*I86</f>
        <v>0</v>
      </c>
      <c r="P86" s="235">
        <f t="shared" si="5"/>
        <v>0</v>
      </c>
      <c r="Q86" s="184" t="s">
        <v>198</v>
      </c>
      <c r="R86" s="185"/>
      <c r="S86" s="176">
        <f t="shared" si="9"/>
        <v>0</v>
      </c>
      <c r="W86" s="251"/>
    </row>
    <row r="87" spans="2:23">
      <c r="B87" s="419"/>
      <c r="C87" s="387"/>
      <c r="D87" s="387"/>
      <c r="E87" s="236">
        <v>0.91200000000000003</v>
      </c>
      <c r="F87" s="413">
        <f t="shared" si="10"/>
        <v>0.18240000000000001</v>
      </c>
      <c r="G87" s="414"/>
      <c r="H87" s="178"/>
      <c r="I87" s="178"/>
      <c r="J87" s="206">
        <f t="shared" si="1"/>
        <v>0</v>
      </c>
      <c r="K87" s="228">
        <f t="shared" si="11"/>
        <v>0</v>
      </c>
      <c r="L87" s="228">
        <f t="shared" si="12"/>
        <v>0</v>
      </c>
      <c r="M87" s="207">
        <f t="shared" si="4"/>
        <v>0</v>
      </c>
      <c r="N87" s="229">
        <f>D86*H87</f>
        <v>0</v>
      </c>
      <c r="O87" s="229">
        <f>D86*I87</f>
        <v>0</v>
      </c>
      <c r="P87" s="208">
        <f t="shared" si="5"/>
        <v>0</v>
      </c>
      <c r="Q87" s="184"/>
      <c r="R87" s="185" t="s">
        <v>198</v>
      </c>
      <c r="S87" s="176">
        <f t="shared" si="9"/>
        <v>0</v>
      </c>
      <c r="W87" s="251"/>
    </row>
    <row r="88" spans="2:23">
      <c r="B88" s="419"/>
      <c r="C88" s="362">
        <v>90</v>
      </c>
      <c r="D88" s="362">
        <v>3.2</v>
      </c>
      <c r="E88" s="187">
        <v>0.52</v>
      </c>
      <c r="F88" s="403">
        <f t="shared" si="10"/>
        <v>0.104</v>
      </c>
      <c r="G88" s="404"/>
      <c r="H88" s="178"/>
      <c r="I88" s="178"/>
      <c r="J88" s="188">
        <f t="shared" si="1"/>
        <v>0</v>
      </c>
      <c r="K88" s="232">
        <f t="shared" si="11"/>
        <v>0</v>
      </c>
      <c r="L88" s="232">
        <f t="shared" si="12"/>
        <v>0</v>
      </c>
      <c r="M88" s="190">
        <f t="shared" si="4"/>
        <v>0</v>
      </c>
      <c r="N88" s="234">
        <f>D88*H88</f>
        <v>0</v>
      </c>
      <c r="O88" s="234">
        <f>D88*I88</f>
        <v>0</v>
      </c>
      <c r="P88" s="192">
        <f t="shared" si="5"/>
        <v>0</v>
      </c>
      <c r="Q88" s="184" t="s">
        <v>198</v>
      </c>
      <c r="R88" s="185"/>
      <c r="S88" s="176">
        <f t="shared" si="9"/>
        <v>0</v>
      </c>
      <c r="W88" s="251"/>
    </row>
    <row r="89" spans="2:23">
      <c r="B89" s="419"/>
      <c r="C89" s="387"/>
      <c r="D89" s="387"/>
      <c r="E89" s="236">
        <v>0.91200000000000003</v>
      </c>
      <c r="F89" s="413">
        <f t="shared" si="10"/>
        <v>0.18240000000000001</v>
      </c>
      <c r="G89" s="414"/>
      <c r="H89" s="261"/>
      <c r="I89" s="261"/>
      <c r="J89" s="206">
        <f t="shared" si="1"/>
        <v>0</v>
      </c>
      <c r="K89" s="228">
        <f t="shared" si="11"/>
        <v>0</v>
      </c>
      <c r="L89" s="228">
        <f t="shared" si="12"/>
        <v>0</v>
      </c>
      <c r="M89" s="207">
        <f t="shared" si="4"/>
        <v>0</v>
      </c>
      <c r="N89" s="229">
        <f>D88*H89</f>
        <v>0</v>
      </c>
      <c r="O89" s="229">
        <f>D88*I89</f>
        <v>0</v>
      </c>
      <c r="P89" s="208">
        <f t="shared" si="5"/>
        <v>0</v>
      </c>
      <c r="Q89" s="184"/>
      <c r="R89" s="185" t="s">
        <v>198</v>
      </c>
      <c r="S89" s="176">
        <f t="shared" si="9"/>
        <v>0</v>
      </c>
      <c r="W89" s="251"/>
    </row>
    <row r="90" spans="2:23" ht="13.5" customHeight="1">
      <c r="B90" s="419"/>
      <c r="C90" s="417">
        <v>112</v>
      </c>
      <c r="D90" s="417">
        <v>4</v>
      </c>
      <c r="E90" s="262">
        <v>0.73</v>
      </c>
      <c r="F90" s="411">
        <f t="shared" si="10"/>
        <v>0.14599999999999999</v>
      </c>
      <c r="G90" s="412"/>
      <c r="H90" s="198"/>
      <c r="I90" s="198"/>
      <c r="J90" s="263">
        <f t="shared" si="1"/>
        <v>0</v>
      </c>
      <c r="K90" s="264">
        <f t="shared" si="11"/>
        <v>0</v>
      </c>
      <c r="L90" s="264">
        <f t="shared" si="12"/>
        <v>0</v>
      </c>
      <c r="M90" s="265">
        <f t="shared" si="4"/>
        <v>0</v>
      </c>
      <c r="N90" s="266">
        <f>D90*H90</f>
        <v>0</v>
      </c>
      <c r="O90" s="266">
        <f>D90*I90</f>
        <v>0</v>
      </c>
      <c r="P90" s="267">
        <f t="shared" si="5"/>
        <v>0</v>
      </c>
      <c r="Q90" s="204" t="s">
        <v>198</v>
      </c>
      <c r="R90" s="205"/>
      <c r="S90" s="209"/>
      <c r="W90" s="251"/>
    </row>
    <row r="91" spans="2:23">
      <c r="B91" s="419"/>
      <c r="C91" s="387"/>
      <c r="D91" s="387"/>
      <c r="E91" s="226">
        <v>1.3</v>
      </c>
      <c r="F91" s="413">
        <f t="shared" si="10"/>
        <v>0.26</v>
      </c>
      <c r="G91" s="414"/>
      <c r="H91" s="178"/>
      <c r="I91" s="178"/>
      <c r="J91" s="227">
        <f t="shared" si="1"/>
        <v>0</v>
      </c>
      <c r="K91" s="228">
        <f t="shared" si="11"/>
        <v>0</v>
      </c>
      <c r="L91" s="228">
        <f t="shared" si="12"/>
        <v>0</v>
      </c>
      <c r="M91" s="207">
        <f t="shared" si="4"/>
        <v>0</v>
      </c>
      <c r="N91" s="229">
        <f>D90*H91</f>
        <v>0</v>
      </c>
      <c r="O91" s="229">
        <f>D90*I91</f>
        <v>0</v>
      </c>
      <c r="P91" s="208">
        <f t="shared" si="5"/>
        <v>0</v>
      </c>
      <c r="Q91" s="184"/>
      <c r="R91" s="185" t="s">
        <v>198</v>
      </c>
      <c r="S91" s="209"/>
      <c r="W91" s="251"/>
    </row>
    <row r="92" spans="2:23">
      <c r="B92" s="419"/>
      <c r="C92" s="362">
        <v>140</v>
      </c>
      <c r="D92" s="362">
        <v>5</v>
      </c>
      <c r="E92" s="230">
        <v>0.95</v>
      </c>
      <c r="F92" s="411">
        <f t="shared" si="10"/>
        <v>0.19</v>
      </c>
      <c r="G92" s="412"/>
      <c r="H92" s="178"/>
      <c r="I92" s="178"/>
      <c r="J92" s="231">
        <f t="shared" si="1"/>
        <v>0</v>
      </c>
      <c r="K92" s="232">
        <f t="shared" si="11"/>
        <v>0</v>
      </c>
      <c r="L92" s="232">
        <f t="shared" si="12"/>
        <v>0</v>
      </c>
      <c r="M92" s="233">
        <f t="shared" si="4"/>
        <v>0</v>
      </c>
      <c r="N92" s="234">
        <f>D92*H92</f>
        <v>0</v>
      </c>
      <c r="O92" s="234">
        <f>D92*I92</f>
        <v>0</v>
      </c>
      <c r="P92" s="235">
        <f t="shared" si="5"/>
        <v>0</v>
      </c>
      <c r="Q92" s="184" t="s">
        <v>198</v>
      </c>
      <c r="R92" s="185"/>
      <c r="S92" s="209"/>
      <c r="W92" s="251"/>
    </row>
    <row r="93" spans="2:23">
      <c r="B93" s="419"/>
      <c r="C93" s="387"/>
      <c r="D93" s="387"/>
      <c r="E93" s="236">
        <v>1.6</v>
      </c>
      <c r="F93" s="413">
        <f t="shared" si="10"/>
        <v>0.32</v>
      </c>
      <c r="G93" s="414"/>
      <c r="H93" s="178"/>
      <c r="I93" s="178"/>
      <c r="J93" s="206">
        <f t="shared" si="1"/>
        <v>0</v>
      </c>
      <c r="K93" s="228">
        <f t="shared" si="11"/>
        <v>0</v>
      </c>
      <c r="L93" s="228">
        <f t="shared" si="12"/>
        <v>0</v>
      </c>
      <c r="M93" s="207">
        <f t="shared" si="4"/>
        <v>0</v>
      </c>
      <c r="N93" s="229">
        <f>D92*H93</f>
        <v>0</v>
      </c>
      <c r="O93" s="229">
        <f>D92*I93</f>
        <v>0</v>
      </c>
      <c r="P93" s="208">
        <f t="shared" si="5"/>
        <v>0</v>
      </c>
      <c r="Q93" s="184"/>
      <c r="R93" s="185" t="s">
        <v>198</v>
      </c>
      <c r="S93" s="209"/>
      <c r="W93" s="251"/>
    </row>
    <row r="94" spans="2:23">
      <c r="B94" s="419"/>
      <c r="C94" s="362">
        <v>160</v>
      </c>
      <c r="D94" s="362">
        <v>6</v>
      </c>
      <c r="E94" s="187">
        <v>1.3</v>
      </c>
      <c r="F94" s="403">
        <f>(E94*200)/1000</f>
        <v>0.26</v>
      </c>
      <c r="G94" s="404"/>
      <c r="H94" s="178"/>
      <c r="I94" s="178"/>
      <c r="J94" s="188">
        <f t="shared" si="1"/>
        <v>0</v>
      </c>
      <c r="K94" s="232">
        <f t="shared" si="11"/>
        <v>0</v>
      </c>
      <c r="L94" s="232">
        <f t="shared" si="12"/>
        <v>0</v>
      </c>
      <c r="M94" s="190">
        <f t="shared" si="4"/>
        <v>0</v>
      </c>
      <c r="N94" s="234">
        <f>D94*H94</f>
        <v>0</v>
      </c>
      <c r="O94" s="234">
        <f>D94*I94</f>
        <v>0</v>
      </c>
      <c r="P94" s="192">
        <f t="shared" si="5"/>
        <v>0</v>
      </c>
      <c r="Q94" s="184" t="s">
        <v>198</v>
      </c>
      <c r="R94" s="185"/>
      <c r="S94" s="209"/>
      <c r="W94" s="251"/>
    </row>
    <row r="95" spans="2:23" ht="13.5" thickBot="1">
      <c r="B95" s="420"/>
      <c r="C95" s="363"/>
      <c r="D95" s="363"/>
      <c r="E95" s="237">
        <v>1.6</v>
      </c>
      <c r="F95" s="405">
        <f t="shared" si="10"/>
        <v>0.32</v>
      </c>
      <c r="G95" s="406"/>
      <c r="H95" s="213"/>
      <c r="I95" s="213"/>
      <c r="J95" s="238">
        <f t="shared" si="1"/>
        <v>0</v>
      </c>
      <c r="K95" s="239">
        <f t="shared" si="11"/>
        <v>0</v>
      </c>
      <c r="L95" s="239">
        <f t="shared" si="12"/>
        <v>0</v>
      </c>
      <c r="M95" s="240">
        <f t="shared" si="4"/>
        <v>0</v>
      </c>
      <c r="N95" s="241">
        <f>D94*H95</f>
        <v>0</v>
      </c>
      <c r="O95" s="241">
        <f>D94*I95</f>
        <v>0</v>
      </c>
      <c r="P95" s="242">
        <f t="shared" si="5"/>
        <v>0</v>
      </c>
      <c r="Q95" s="166"/>
      <c r="R95" s="167" t="s">
        <v>198</v>
      </c>
      <c r="S95" s="209"/>
      <c r="W95" s="251"/>
    </row>
    <row r="96" spans="2:23">
      <c r="B96" s="392" t="s">
        <v>250</v>
      </c>
      <c r="C96" s="159">
        <v>22</v>
      </c>
      <c r="D96" s="159">
        <v>0.8</v>
      </c>
      <c r="E96" s="243">
        <v>0.75</v>
      </c>
      <c r="F96" s="407">
        <f>(E96*200)/1000</f>
        <v>0.15</v>
      </c>
      <c r="G96" s="408"/>
      <c r="H96" s="170"/>
      <c r="I96" s="170"/>
      <c r="J96" s="244">
        <f t="shared" ref="J96:J137" si="13">H96+I96</f>
        <v>0</v>
      </c>
      <c r="K96" s="222">
        <f t="shared" si="11"/>
        <v>0</v>
      </c>
      <c r="L96" s="222">
        <f t="shared" si="12"/>
        <v>0</v>
      </c>
      <c r="M96" s="245">
        <f t="shared" ref="M96:M137" si="14">K96+L96</f>
        <v>0</v>
      </c>
      <c r="N96" s="224">
        <f t="shared" ref="N96:N132" si="15">D96*H96</f>
        <v>0</v>
      </c>
      <c r="O96" s="224">
        <f t="shared" ref="O96:O132" si="16">D96*I96</f>
        <v>0</v>
      </c>
      <c r="P96" s="246">
        <f t="shared" ref="P96:P132" si="17">N96+O96</f>
        <v>0</v>
      </c>
      <c r="Q96" s="160"/>
      <c r="R96" s="161"/>
      <c r="S96" s="176">
        <f t="shared" ref="S96:S102" si="18">IF(J96&gt;0,1,0)</f>
        <v>0</v>
      </c>
    </row>
    <row r="97" spans="2:19">
      <c r="B97" s="393"/>
      <c r="C97" s="186">
        <v>28</v>
      </c>
      <c r="D97" s="186">
        <v>1</v>
      </c>
      <c r="E97" s="247">
        <v>0.75</v>
      </c>
      <c r="F97" s="401">
        <f>(E97*200)/1000</f>
        <v>0.15</v>
      </c>
      <c r="G97" s="402"/>
      <c r="H97" s="178"/>
      <c r="I97" s="178"/>
      <c r="J97" s="248">
        <f t="shared" si="13"/>
        <v>0</v>
      </c>
      <c r="K97" s="232">
        <f t="shared" si="11"/>
        <v>0</v>
      </c>
      <c r="L97" s="232">
        <f t="shared" si="12"/>
        <v>0</v>
      </c>
      <c r="M97" s="249">
        <f t="shared" si="14"/>
        <v>0</v>
      </c>
      <c r="N97" s="234">
        <f t="shared" si="15"/>
        <v>0</v>
      </c>
      <c r="O97" s="234">
        <f t="shared" si="16"/>
        <v>0</v>
      </c>
      <c r="P97" s="250">
        <f t="shared" si="17"/>
        <v>0</v>
      </c>
      <c r="Q97" s="184"/>
      <c r="R97" s="185"/>
      <c r="S97" s="176">
        <f t="shared" si="18"/>
        <v>0</v>
      </c>
    </row>
    <row r="98" spans="2:19">
      <c r="B98" s="393"/>
      <c r="C98" s="186">
        <v>36</v>
      </c>
      <c r="D98" s="186">
        <v>1.3</v>
      </c>
      <c r="E98" s="247">
        <v>0.75</v>
      </c>
      <c r="F98" s="401">
        <f>(E98*200)/1000</f>
        <v>0.15</v>
      </c>
      <c r="G98" s="402"/>
      <c r="H98" s="178"/>
      <c r="I98" s="178"/>
      <c r="J98" s="248">
        <f t="shared" si="13"/>
        <v>0</v>
      </c>
      <c r="K98" s="232">
        <f t="shared" si="11"/>
        <v>0</v>
      </c>
      <c r="L98" s="232">
        <f t="shared" si="12"/>
        <v>0</v>
      </c>
      <c r="M98" s="249">
        <f t="shared" si="14"/>
        <v>0</v>
      </c>
      <c r="N98" s="234">
        <f t="shared" si="15"/>
        <v>0</v>
      </c>
      <c r="O98" s="234">
        <f t="shared" si="16"/>
        <v>0</v>
      </c>
      <c r="P98" s="250">
        <f t="shared" si="17"/>
        <v>0</v>
      </c>
      <c r="Q98" s="184"/>
      <c r="R98" s="185"/>
      <c r="S98" s="176">
        <f t="shared" si="18"/>
        <v>0</v>
      </c>
    </row>
    <row r="99" spans="2:19">
      <c r="B99" s="393"/>
      <c r="C99" s="268">
        <v>45</v>
      </c>
      <c r="D99" s="268">
        <v>1.6</v>
      </c>
      <c r="E99" s="247">
        <v>0.75</v>
      </c>
      <c r="F99" s="401">
        <f>(E99*200)/1000</f>
        <v>0.15</v>
      </c>
      <c r="G99" s="402"/>
      <c r="H99" s="178"/>
      <c r="I99" s="178"/>
      <c r="J99" s="248">
        <f t="shared" si="13"/>
        <v>0</v>
      </c>
      <c r="K99" s="232">
        <f t="shared" si="11"/>
        <v>0</v>
      </c>
      <c r="L99" s="232">
        <f t="shared" si="12"/>
        <v>0</v>
      </c>
      <c r="M99" s="249">
        <f t="shared" si="14"/>
        <v>0</v>
      </c>
      <c r="N99" s="234">
        <f t="shared" si="15"/>
        <v>0</v>
      </c>
      <c r="O99" s="234">
        <f t="shared" si="16"/>
        <v>0</v>
      </c>
      <c r="P99" s="250">
        <f t="shared" si="17"/>
        <v>0</v>
      </c>
      <c r="Q99" s="184"/>
      <c r="R99" s="185"/>
      <c r="S99" s="176">
        <f t="shared" si="18"/>
        <v>0</v>
      </c>
    </row>
    <row r="100" spans="2:19">
      <c r="B100" s="393"/>
      <c r="C100" s="196">
        <v>56</v>
      </c>
      <c r="D100" s="196">
        <v>2</v>
      </c>
      <c r="E100" s="269">
        <v>0.76</v>
      </c>
      <c r="F100" s="401">
        <f t="shared" ref="F100:F114" si="19">(E100*200)/1000</f>
        <v>0.152</v>
      </c>
      <c r="G100" s="402"/>
      <c r="H100" s="198"/>
      <c r="I100" s="198"/>
      <c r="J100" s="270">
        <f t="shared" si="13"/>
        <v>0</v>
      </c>
      <c r="K100" s="264">
        <f t="shared" si="11"/>
        <v>0</v>
      </c>
      <c r="L100" s="264">
        <f t="shared" si="12"/>
        <v>0</v>
      </c>
      <c r="M100" s="271">
        <f t="shared" si="14"/>
        <v>0</v>
      </c>
      <c r="N100" s="266">
        <f t="shared" si="15"/>
        <v>0</v>
      </c>
      <c r="O100" s="266">
        <f t="shared" si="16"/>
        <v>0</v>
      </c>
      <c r="P100" s="272">
        <f t="shared" si="17"/>
        <v>0</v>
      </c>
      <c r="Q100" s="204"/>
      <c r="R100" s="205"/>
      <c r="S100" s="176">
        <f t="shared" si="18"/>
        <v>0</v>
      </c>
    </row>
    <row r="101" spans="2:19">
      <c r="B101" s="393"/>
      <c r="C101" s="186">
        <v>71</v>
      </c>
      <c r="D101" s="186">
        <v>2.5</v>
      </c>
      <c r="E101" s="247">
        <v>1.3</v>
      </c>
      <c r="F101" s="401">
        <f t="shared" si="19"/>
        <v>0.26</v>
      </c>
      <c r="G101" s="402"/>
      <c r="H101" s="178"/>
      <c r="I101" s="178"/>
      <c r="J101" s="248">
        <f t="shared" si="13"/>
        <v>0</v>
      </c>
      <c r="K101" s="232">
        <f t="shared" si="11"/>
        <v>0</v>
      </c>
      <c r="L101" s="232">
        <f t="shared" si="12"/>
        <v>0</v>
      </c>
      <c r="M101" s="249">
        <f t="shared" si="14"/>
        <v>0</v>
      </c>
      <c r="N101" s="234">
        <f t="shared" si="15"/>
        <v>0</v>
      </c>
      <c r="O101" s="234">
        <f t="shared" si="16"/>
        <v>0</v>
      </c>
      <c r="P101" s="250">
        <f t="shared" si="17"/>
        <v>0</v>
      </c>
      <c r="Q101" s="184"/>
      <c r="R101" s="185"/>
      <c r="S101" s="176">
        <f t="shared" si="18"/>
        <v>0</v>
      </c>
    </row>
    <row r="102" spans="2:19">
      <c r="B102" s="393"/>
      <c r="C102" s="186">
        <v>90</v>
      </c>
      <c r="D102" s="186">
        <v>3.2</v>
      </c>
      <c r="E102" s="247">
        <v>1.4</v>
      </c>
      <c r="F102" s="401">
        <f t="shared" si="19"/>
        <v>0.28000000000000003</v>
      </c>
      <c r="G102" s="402"/>
      <c r="H102" s="178"/>
      <c r="I102" s="178"/>
      <c r="J102" s="248">
        <f t="shared" si="13"/>
        <v>0</v>
      </c>
      <c r="K102" s="232">
        <f t="shared" si="11"/>
        <v>0</v>
      </c>
      <c r="L102" s="232">
        <f t="shared" si="12"/>
        <v>0</v>
      </c>
      <c r="M102" s="249">
        <f t="shared" si="14"/>
        <v>0</v>
      </c>
      <c r="N102" s="234">
        <f t="shared" si="15"/>
        <v>0</v>
      </c>
      <c r="O102" s="234">
        <f t="shared" si="16"/>
        <v>0</v>
      </c>
      <c r="P102" s="250">
        <f t="shared" si="17"/>
        <v>0</v>
      </c>
      <c r="Q102" s="184"/>
      <c r="R102" s="185"/>
      <c r="S102" s="176">
        <f t="shared" si="18"/>
        <v>0</v>
      </c>
    </row>
    <row r="103" spans="2:19">
      <c r="B103" s="393"/>
      <c r="C103" s="186">
        <v>112</v>
      </c>
      <c r="D103" s="186">
        <v>4</v>
      </c>
      <c r="E103" s="247">
        <v>1.7</v>
      </c>
      <c r="F103" s="401">
        <f t="shared" si="19"/>
        <v>0.34</v>
      </c>
      <c r="G103" s="402"/>
      <c r="H103" s="178"/>
      <c r="I103" s="178"/>
      <c r="J103" s="248">
        <f t="shared" si="13"/>
        <v>0</v>
      </c>
      <c r="K103" s="232">
        <f t="shared" si="11"/>
        <v>0</v>
      </c>
      <c r="L103" s="232">
        <f t="shared" si="12"/>
        <v>0</v>
      </c>
      <c r="M103" s="249">
        <f t="shared" si="14"/>
        <v>0</v>
      </c>
      <c r="N103" s="234">
        <f t="shared" si="15"/>
        <v>0</v>
      </c>
      <c r="O103" s="234">
        <f t="shared" si="16"/>
        <v>0</v>
      </c>
      <c r="P103" s="250">
        <f t="shared" si="17"/>
        <v>0</v>
      </c>
      <c r="Q103" s="184"/>
      <c r="R103" s="185"/>
      <c r="S103" s="209"/>
    </row>
    <row r="104" spans="2:19">
      <c r="B104" s="393"/>
      <c r="C104" s="186">
        <v>140</v>
      </c>
      <c r="D104" s="186">
        <v>5</v>
      </c>
      <c r="E104" s="247">
        <v>2.1</v>
      </c>
      <c r="F104" s="401">
        <f t="shared" si="19"/>
        <v>0.42</v>
      </c>
      <c r="G104" s="402"/>
      <c r="H104" s="178"/>
      <c r="I104" s="178"/>
      <c r="J104" s="248">
        <f t="shared" si="13"/>
        <v>0</v>
      </c>
      <c r="K104" s="232">
        <f t="shared" si="11"/>
        <v>0</v>
      </c>
      <c r="L104" s="232">
        <f t="shared" si="12"/>
        <v>0</v>
      </c>
      <c r="M104" s="249">
        <f t="shared" si="14"/>
        <v>0</v>
      </c>
      <c r="N104" s="234">
        <f t="shared" si="15"/>
        <v>0</v>
      </c>
      <c r="O104" s="234">
        <f t="shared" si="16"/>
        <v>0</v>
      </c>
      <c r="P104" s="250">
        <f t="shared" si="17"/>
        <v>0</v>
      </c>
      <c r="Q104" s="184"/>
      <c r="R104" s="185"/>
      <c r="S104" s="209"/>
    </row>
    <row r="105" spans="2:19" ht="13.5" thickBot="1">
      <c r="B105" s="394"/>
      <c r="C105" s="163">
        <v>160</v>
      </c>
      <c r="D105" s="163">
        <v>6</v>
      </c>
      <c r="E105" s="273">
        <v>2.2000000000000002</v>
      </c>
      <c r="F105" s="409">
        <f t="shared" si="19"/>
        <v>0.44000000000000006</v>
      </c>
      <c r="G105" s="410"/>
      <c r="H105" s="213"/>
      <c r="I105" s="213"/>
      <c r="J105" s="274">
        <f t="shared" si="13"/>
        <v>0</v>
      </c>
      <c r="K105" s="275">
        <f t="shared" si="11"/>
        <v>0</v>
      </c>
      <c r="L105" s="275">
        <f t="shared" si="12"/>
        <v>0</v>
      </c>
      <c r="M105" s="276">
        <f t="shared" si="14"/>
        <v>0</v>
      </c>
      <c r="N105" s="277">
        <f t="shared" si="15"/>
        <v>0</v>
      </c>
      <c r="O105" s="277">
        <f t="shared" si="16"/>
        <v>0</v>
      </c>
      <c r="P105" s="278">
        <f t="shared" si="17"/>
        <v>0</v>
      </c>
      <c r="Q105" s="166"/>
      <c r="R105" s="167"/>
      <c r="S105" s="209"/>
    </row>
    <row r="106" spans="2:19" ht="13.5" customHeight="1">
      <c r="B106" s="397" t="s">
        <v>251</v>
      </c>
      <c r="C106" s="279">
        <v>28</v>
      </c>
      <c r="D106" s="196">
        <v>1</v>
      </c>
      <c r="E106" s="269">
        <v>1.5</v>
      </c>
      <c r="F106" s="399">
        <f t="shared" si="19"/>
        <v>0.3</v>
      </c>
      <c r="G106" s="400"/>
      <c r="H106" s="198"/>
      <c r="I106" s="198"/>
      <c r="J106" s="270">
        <f t="shared" si="13"/>
        <v>0</v>
      </c>
      <c r="K106" s="264">
        <f t="shared" si="11"/>
        <v>0</v>
      </c>
      <c r="L106" s="264">
        <f t="shared" si="12"/>
        <v>0</v>
      </c>
      <c r="M106" s="271">
        <f t="shared" si="14"/>
        <v>0</v>
      </c>
      <c r="N106" s="266">
        <f t="shared" si="15"/>
        <v>0</v>
      </c>
      <c r="O106" s="266">
        <f t="shared" si="16"/>
        <v>0</v>
      </c>
      <c r="P106" s="272">
        <f t="shared" si="17"/>
        <v>0</v>
      </c>
      <c r="Q106" s="204"/>
      <c r="R106" s="205"/>
      <c r="S106" s="176">
        <f t="shared" ref="S106:S111" si="20">IF(J106&gt;0,1,0)</f>
        <v>0</v>
      </c>
    </row>
    <row r="107" spans="2:19">
      <c r="B107" s="393"/>
      <c r="C107" s="280">
        <v>36</v>
      </c>
      <c r="D107" s="186">
        <v>1.3</v>
      </c>
      <c r="E107" s="247">
        <v>1.5</v>
      </c>
      <c r="F107" s="401">
        <f t="shared" si="19"/>
        <v>0.3</v>
      </c>
      <c r="G107" s="402"/>
      <c r="H107" s="178"/>
      <c r="I107" s="178"/>
      <c r="J107" s="248">
        <f t="shared" si="13"/>
        <v>0</v>
      </c>
      <c r="K107" s="232">
        <f t="shared" si="11"/>
        <v>0</v>
      </c>
      <c r="L107" s="232">
        <f t="shared" si="12"/>
        <v>0</v>
      </c>
      <c r="M107" s="249">
        <f t="shared" si="14"/>
        <v>0</v>
      </c>
      <c r="N107" s="234">
        <f t="shared" si="15"/>
        <v>0</v>
      </c>
      <c r="O107" s="234">
        <f t="shared" si="16"/>
        <v>0</v>
      </c>
      <c r="P107" s="250">
        <f t="shared" si="17"/>
        <v>0</v>
      </c>
      <c r="Q107" s="184"/>
      <c r="R107" s="185"/>
      <c r="S107" s="176">
        <f t="shared" si="20"/>
        <v>0</v>
      </c>
    </row>
    <row r="108" spans="2:19">
      <c r="B108" s="393"/>
      <c r="C108" s="268">
        <v>45</v>
      </c>
      <c r="D108" s="268">
        <v>1.6</v>
      </c>
      <c r="E108" s="247">
        <v>1.5</v>
      </c>
      <c r="F108" s="401">
        <f t="shared" si="19"/>
        <v>0.3</v>
      </c>
      <c r="G108" s="402"/>
      <c r="H108" s="178"/>
      <c r="I108" s="178"/>
      <c r="J108" s="248">
        <f t="shared" si="13"/>
        <v>0</v>
      </c>
      <c r="K108" s="232">
        <f t="shared" si="11"/>
        <v>0</v>
      </c>
      <c r="L108" s="232">
        <f t="shared" si="12"/>
        <v>0</v>
      </c>
      <c r="M108" s="249">
        <f t="shared" si="14"/>
        <v>0</v>
      </c>
      <c r="N108" s="234">
        <f t="shared" si="15"/>
        <v>0</v>
      </c>
      <c r="O108" s="234">
        <f t="shared" si="16"/>
        <v>0</v>
      </c>
      <c r="P108" s="250">
        <f t="shared" si="17"/>
        <v>0</v>
      </c>
      <c r="Q108" s="184"/>
      <c r="R108" s="185"/>
      <c r="S108" s="176">
        <f t="shared" si="20"/>
        <v>0</v>
      </c>
    </row>
    <row r="109" spans="2:19" ht="13.5" customHeight="1">
      <c r="B109" s="393"/>
      <c r="C109" s="279">
        <v>56</v>
      </c>
      <c r="D109" s="196">
        <v>2</v>
      </c>
      <c r="E109" s="247">
        <v>1.5</v>
      </c>
      <c r="F109" s="399">
        <f t="shared" si="19"/>
        <v>0.3</v>
      </c>
      <c r="G109" s="400"/>
      <c r="H109" s="198"/>
      <c r="I109" s="198"/>
      <c r="J109" s="270">
        <f>H109+I109</f>
        <v>0</v>
      </c>
      <c r="K109" s="264">
        <f t="shared" si="11"/>
        <v>0</v>
      </c>
      <c r="L109" s="264">
        <f t="shared" si="12"/>
        <v>0</v>
      </c>
      <c r="M109" s="271">
        <f>K109+L109</f>
        <v>0</v>
      </c>
      <c r="N109" s="266">
        <f t="shared" si="15"/>
        <v>0</v>
      </c>
      <c r="O109" s="266">
        <f t="shared" si="16"/>
        <v>0</v>
      </c>
      <c r="P109" s="272">
        <f>N109+O109</f>
        <v>0</v>
      </c>
      <c r="Q109" s="204"/>
      <c r="R109" s="205"/>
      <c r="S109" s="176">
        <f>IF(J109&gt;0,1,0)</f>
        <v>0</v>
      </c>
    </row>
    <row r="110" spans="2:19">
      <c r="B110" s="393"/>
      <c r="C110" s="280">
        <v>71</v>
      </c>
      <c r="D110" s="186">
        <v>2.5</v>
      </c>
      <c r="E110" s="247">
        <v>2.2000000000000002</v>
      </c>
      <c r="F110" s="399">
        <f t="shared" si="19"/>
        <v>0.44000000000000006</v>
      </c>
      <c r="G110" s="400"/>
      <c r="H110" s="178"/>
      <c r="I110" s="178"/>
      <c r="J110" s="248">
        <f>H110+I110</f>
        <v>0</v>
      </c>
      <c r="K110" s="232">
        <f t="shared" si="11"/>
        <v>0</v>
      </c>
      <c r="L110" s="232">
        <f t="shared" si="12"/>
        <v>0</v>
      </c>
      <c r="M110" s="249">
        <f>K110+L110</f>
        <v>0</v>
      </c>
      <c r="N110" s="234">
        <f t="shared" si="15"/>
        <v>0</v>
      </c>
      <c r="O110" s="234">
        <f t="shared" si="16"/>
        <v>0</v>
      </c>
      <c r="P110" s="250">
        <f>N110+O110</f>
        <v>0</v>
      </c>
      <c r="Q110" s="184"/>
      <c r="R110" s="185"/>
      <c r="S110" s="176">
        <f>IF(J110&gt;0,1,0)</f>
        <v>0</v>
      </c>
    </row>
    <row r="111" spans="2:19">
      <c r="B111" s="393"/>
      <c r="C111" s="280">
        <v>90</v>
      </c>
      <c r="D111" s="186">
        <v>3.2</v>
      </c>
      <c r="E111" s="247">
        <v>2.2999999999999998</v>
      </c>
      <c r="F111" s="399">
        <f t="shared" si="19"/>
        <v>0.45999999999999996</v>
      </c>
      <c r="G111" s="400"/>
      <c r="H111" s="178"/>
      <c r="I111" s="178"/>
      <c r="J111" s="248">
        <f t="shared" si="13"/>
        <v>0</v>
      </c>
      <c r="K111" s="232">
        <f t="shared" si="11"/>
        <v>0</v>
      </c>
      <c r="L111" s="232">
        <f t="shared" si="12"/>
        <v>0</v>
      </c>
      <c r="M111" s="249">
        <f t="shared" si="14"/>
        <v>0</v>
      </c>
      <c r="N111" s="234">
        <f t="shared" si="15"/>
        <v>0</v>
      </c>
      <c r="O111" s="234">
        <f t="shared" si="16"/>
        <v>0</v>
      </c>
      <c r="P111" s="250">
        <f t="shared" si="17"/>
        <v>0</v>
      </c>
      <c r="Q111" s="184"/>
      <c r="R111" s="185"/>
      <c r="S111" s="176">
        <f t="shared" si="20"/>
        <v>0</v>
      </c>
    </row>
    <row r="112" spans="2:19">
      <c r="B112" s="393"/>
      <c r="C112" s="280">
        <v>112</v>
      </c>
      <c r="D112" s="186">
        <v>4</v>
      </c>
      <c r="E112" s="247">
        <v>2.9</v>
      </c>
      <c r="F112" s="399">
        <f t="shared" si="19"/>
        <v>0.57999999999999996</v>
      </c>
      <c r="G112" s="400"/>
      <c r="H112" s="178"/>
      <c r="I112" s="178"/>
      <c r="J112" s="248">
        <f t="shared" si="13"/>
        <v>0</v>
      </c>
      <c r="K112" s="232">
        <f t="shared" si="11"/>
        <v>0</v>
      </c>
      <c r="L112" s="232">
        <f t="shared" si="12"/>
        <v>0</v>
      </c>
      <c r="M112" s="249">
        <f t="shared" si="14"/>
        <v>0</v>
      </c>
      <c r="N112" s="234">
        <f t="shared" si="15"/>
        <v>0</v>
      </c>
      <c r="O112" s="234">
        <f t="shared" si="16"/>
        <v>0</v>
      </c>
      <c r="P112" s="250">
        <f t="shared" si="17"/>
        <v>0</v>
      </c>
      <c r="Q112" s="184"/>
      <c r="R112" s="185"/>
      <c r="S112" s="209"/>
    </row>
    <row r="113" spans="2:19">
      <c r="B113" s="393"/>
      <c r="C113" s="280">
        <v>140</v>
      </c>
      <c r="D113" s="186">
        <v>5</v>
      </c>
      <c r="E113" s="247">
        <v>3</v>
      </c>
      <c r="F113" s="399">
        <f t="shared" si="19"/>
        <v>0.6</v>
      </c>
      <c r="G113" s="400"/>
      <c r="H113" s="178"/>
      <c r="I113" s="178"/>
      <c r="J113" s="248">
        <f t="shared" si="13"/>
        <v>0</v>
      </c>
      <c r="K113" s="232">
        <f t="shared" si="11"/>
        <v>0</v>
      </c>
      <c r="L113" s="232">
        <f t="shared" si="12"/>
        <v>0</v>
      </c>
      <c r="M113" s="249">
        <f t="shared" si="14"/>
        <v>0</v>
      </c>
      <c r="N113" s="234">
        <f t="shared" si="15"/>
        <v>0</v>
      </c>
      <c r="O113" s="234">
        <f t="shared" si="16"/>
        <v>0</v>
      </c>
      <c r="P113" s="250">
        <f t="shared" si="17"/>
        <v>0</v>
      </c>
      <c r="Q113" s="184"/>
      <c r="R113" s="185"/>
      <c r="S113" s="209"/>
    </row>
    <row r="114" spans="2:19" ht="13.5" thickBot="1">
      <c r="B114" s="398"/>
      <c r="C114" s="280">
        <v>160</v>
      </c>
      <c r="D114" s="186">
        <v>6</v>
      </c>
      <c r="E114" s="247">
        <v>3.1</v>
      </c>
      <c r="F114" s="399">
        <f t="shared" si="19"/>
        <v>0.62</v>
      </c>
      <c r="G114" s="400"/>
      <c r="H114" s="178"/>
      <c r="I114" s="178"/>
      <c r="J114" s="248">
        <f t="shared" si="13"/>
        <v>0</v>
      </c>
      <c r="K114" s="232">
        <f t="shared" si="11"/>
        <v>0</v>
      </c>
      <c r="L114" s="232">
        <f t="shared" si="12"/>
        <v>0</v>
      </c>
      <c r="M114" s="249">
        <f t="shared" si="14"/>
        <v>0</v>
      </c>
      <c r="N114" s="234">
        <f t="shared" si="15"/>
        <v>0</v>
      </c>
      <c r="O114" s="234">
        <f t="shared" si="16"/>
        <v>0</v>
      </c>
      <c r="P114" s="250">
        <f t="shared" si="17"/>
        <v>0</v>
      </c>
      <c r="Q114" s="184"/>
      <c r="R114" s="185"/>
      <c r="S114" s="209"/>
    </row>
    <row r="115" spans="2:19">
      <c r="B115" s="392" t="s">
        <v>252</v>
      </c>
      <c r="C115" s="281">
        <v>28</v>
      </c>
      <c r="D115" s="159">
        <v>1</v>
      </c>
      <c r="E115" s="282">
        <v>0.2</v>
      </c>
      <c r="F115" s="388">
        <f>E115*200/1000</f>
        <v>0.04</v>
      </c>
      <c r="G115" s="389"/>
      <c r="H115" s="170"/>
      <c r="I115" s="170"/>
      <c r="J115" s="244">
        <f t="shared" si="13"/>
        <v>0</v>
      </c>
      <c r="K115" s="222">
        <f t="shared" si="11"/>
        <v>0</v>
      </c>
      <c r="L115" s="222">
        <f t="shared" si="12"/>
        <v>0</v>
      </c>
      <c r="M115" s="245">
        <f t="shared" si="14"/>
        <v>0</v>
      </c>
      <c r="N115" s="224">
        <f t="shared" si="15"/>
        <v>0</v>
      </c>
      <c r="O115" s="224">
        <f t="shared" si="16"/>
        <v>0</v>
      </c>
      <c r="P115" s="246">
        <f>N115+O115</f>
        <v>0</v>
      </c>
      <c r="Q115" s="160" t="s">
        <v>198</v>
      </c>
      <c r="R115" s="161"/>
      <c r="S115" s="176">
        <f t="shared" ref="S115:S133" si="21">IF(J115&gt;0,1,0)</f>
        <v>0</v>
      </c>
    </row>
    <row r="116" spans="2:19">
      <c r="B116" s="393"/>
      <c r="C116" s="280">
        <v>36</v>
      </c>
      <c r="D116" s="186">
        <v>1.3</v>
      </c>
      <c r="E116" s="283">
        <v>0.22</v>
      </c>
      <c r="F116" s="364">
        <f>E116*200/1000</f>
        <v>4.3999999999999997E-2</v>
      </c>
      <c r="G116" s="365"/>
      <c r="H116" s="178"/>
      <c r="I116" s="178"/>
      <c r="J116" s="248">
        <f t="shared" si="13"/>
        <v>0</v>
      </c>
      <c r="K116" s="232">
        <f t="shared" si="11"/>
        <v>0</v>
      </c>
      <c r="L116" s="232">
        <f t="shared" si="12"/>
        <v>0</v>
      </c>
      <c r="M116" s="249">
        <f t="shared" si="14"/>
        <v>0</v>
      </c>
      <c r="N116" s="234">
        <f t="shared" si="15"/>
        <v>0</v>
      </c>
      <c r="O116" s="234">
        <f t="shared" si="16"/>
        <v>0</v>
      </c>
      <c r="P116" s="250">
        <f>N116+O116</f>
        <v>0</v>
      </c>
      <c r="Q116" s="184" t="s">
        <v>198</v>
      </c>
      <c r="R116" s="185"/>
      <c r="S116" s="176">
        <f t="shared" si="21"/>
        <v>0</v>
      </c>
    </row>
    <row r="117" spans="2:19">
      <c r="B117" s="393"/>
      <c r="C117" s="280">
        <v>45</v>
      </c>
      <c r="D117" s="186">
        <v>1.6</v>
      </c>
      <c r="E117" s="283">
        <v>0.25</v>
      </c>
      <c r="F117" s="364">
        <f>E117*200/1000</f>
        <v>0.05</v>
      </c>
      <c r="G117" s="365"/>
      <c r="H117" s="178"/>
      <c r="I117" s="178"/>
      <c r="J117" s="248">
        <f t="shared" si="13"/>
        <v>0</v>
      </c>
      <c r="K117" s="232">
        <f t="shared" si="11"/>
        <v>0</v>
      </c>
      <c r="L117" s="232">
        <f t="shared" si="12"/>
        <v>0</v>
      </c>
      <c r="M117" s="249">
        <f t="shared" si="14"/>
        <v>0</v>
      </c>
      <c r="N117" s="234">
        <f t="shared" si="15"/>
        <v>0</v>
      </c>
      <c r="O117" s="234">
        <f t="shared" si="16"/>
        <v>0</v>
      </c>
      <c r="P117" s="250">
        <f>N117+O117</f>
        <v>0</v>
      </c>
      <c r="Q117" s="184" t="s">
        <v>198</v>
      </c>
      <c r="R117" s="185"/>
      <c r="S117" s="176">
        <f t="shared" si="21"/>
        <v>0</v>
      </c>
    </row>
    <row r="118" spans="2:19" ht="13.5" customHeight="1">
      <c r="B118" s="393"/>
      <c r="C118" s="280">
        <v>56</v>
      </c>
      <c r="D118" s="186">
        <v>2</v>
      </c>
      <c r="E118" s="283">
        <v>0.35</v>
      </c>
      <c r="F118" s="364">
        <f>E118*200/1000</f>
        <v>7.0000000000000007E-2</v>
      </c>
      <c r="G118" s="365"/>
      <c r="H118" s="178"/>
      <c r="I118" s="178"/>
      <c r="J118" s="248">
        <f t="shared" si="13"/>
        <v>0</v>
      </c>
      <c r="K118" s="232">
        <f t="shared" si="11"/>
        <v>0</v>
      </c>
      <c r="L118" s="232">
        <f t="shared" si="12"/>
        <v>0</v>
      </c>
      <c r="M118" s="249">
        <f t="shared" si="14"/>
        <v>0</v>
      </c>
      <c r="N118" s="234">
        <f t="shared" si="15"/>
        <v>0</v>
      </c>
      <c r="O118" s="234">
        <f t="shared" si="16"/>
        <v>0</v>
      </c>
      <c r="P118" s="250">
        <f>N118+O118</f>
        <v>0</v>
      </c>
      <c r="Q118" s="184" t="s">
        <v>198</v>
      </c>
      <c r="R118" s="185"/>
      <c r="S118" s="176">
        <f t="shared" si="21"/>
        <v>0</v>
      </c>
    </row>
    <row r="119" spans="2:19" ht="13.5" customHeight="1" thickBot="1">
      <c r="B119" s="394"/>
      <c r="C119" s="284">
        <v>71</v>
      </c>
      <c r="D119" s="163">
        <v>2.5</v>
      </c>
      <c r="E119" s="285">
        <v>0.5</v>
      </c>
      <c r="F119" s="395">
        <f>E119*200/1000</f>
        <v>0.1</v>
      </c>
      <c r="G119" s="396"/>
      <c r="H119" s="213"/>
      <c r="I119" s="213"/>
      <c r="J119" s="274">
        <f t="shared" si="13"/>
        <v>0</v>
      </c>
      <c r="K119" s="275">
        <f t="shared" si="11"/>
        <v>0</v>
      </c>
      <c r="L119" s="275">
        <f t="shared" si="12"/>
        <v>0</v>
      </c>
      <c r="M119" s="276">
        <f t="shared" si="14"/>
        <v>0</v>
      </c>
      <c r="N119" s="277">
        <f t="shared" si="15"/>
        <v>0</v>
      </c>
      <c r="O119" s="277">
        <f t="shared" si="16"/>
        <v>0</v>
      </c>
      <c r="P119" s="278">
        <f>N119+O119</f>
        <v>0</v>
      </c>
      <c r="Q119" s="166" t="s">
        <v>198</v>
      </c>
      <c r="R119" s="167"/>
      <c r="S119" s="176">
        <f t="shared" si="21"/>
        <v>0</v>
      </c>
    </row>
    <row r="120" spans="2:19">
      <c r="B120" s="392" t="s">
        <v>253</v>
      </c>
      <c r="C120" s="159">
        <v>28</v>
      </c>
      <c r="D120" s="159">
        <v>1</v>
      </c>
      <c r="E120" s="286">
        <v>0.35</v>
      </c>
      <c r="F120" s="388">
        <f t="shared" ref="F120:F131" si="22">(E120*200)/1000</f>
        <v>7.0000000000000007E-2</v>
      </c>
      <c r="G120" s="389"/>
      <c r="H120" s="170"/>
      <c r="I120" s="170"/>
      <c r="J120" s="244">
        <f t="shared" si="13"/>
        <v>0</v>
      </c>
      <c r="K120" s="222">
        <f t="shared" si="11"/>
        <v>0</v>
      </c>
      <c r="L120" s="222">
        <f t="shared" si="12"/>
        <v>0</v>
      </c>
      <c r="M120" s="245">
        <f t="shared" si="14"/>
        <v>0</v>
      </c>
      <c r="N120" s="224">
        <f t="shared" si="15"/>
        <v>0</v>
      </c>
      <c r="O120" s="224">
        <f t="shared" si="16"/>
        <v>0</v>
      </c>
      <c r="P120" s="246">
        <f t="shared" ref="P120:P131" si="23">N120+O120</f>
        <v>0</v>
      </c>
      <c r="Q120" s="160" t="s">
        <v>198</v>
      </c>
      <c r="R120" s="161"/>
      <c r="S120" s="176">
        <f t="shared" si="21"/>
        <v>0</v>
      </c>
    </row>
    <row r="121" spans="2:19">
      <c r="B121" s="393"/>
      <c r="C121" s="186">
        <v>36</v>
      </c>
      <c r="D121" s="186">
        <v>1.3</v>
      </c>
      <c r="E121" s="287">
        <v>0.44</v>
      </c>
      <c r="F121" s="364">
        <f t="shared" si="22"/>
        <v>8.7999999999999995E-2</v>
      </c>
      <c r="G121" s="365"/>
      <c r="H121" s="178"/>
      <c r="I121" s="178"/>
      <c r="J121" s="248">
        <f t="shared" si="13"/>
        <v>0</v>
      </c>
      <c r="K121" s="232">
        <f t="shared" si="11"/>
        <v>0</v>
      </c>
      <c r="L121" s="232">
        <f t="shared" si="12"/>
        <v>0</v>
      </c>
      <c r="M121" s="249">
        <f t="shared" si="14"/>
        <v>0</v>
      </c>
      <c r="N121" s="234">
        <f t="shared" si="15"/>
        <v>0</v>
      </c>
      <c r="O121" s="234">
        <f t="shared" si="16"/>
        <v>0</v>
      </c>
      <c r="P121" s="250">
        <f t="shared" si="23"/>
        <v>0</v>
      </c>
      <c r="Q121" s="184" t="s">
        <v>198</v>
      </c>
      <c r="R121" s="185"/>
      <c r="S121" s="176">
        <f t="shared" si="21"/>
        <v>0</v>
      </c>
    </row>
    <row r="122" spans="2:19">
      <c r="B122" s="393"/>
      <c r="C122" s="186">
        <v>45</v>
      </c>
      <c r="D122" s="186">
        <v>1.6</v>
      </c>
      <c r="E122" s="287">
        <v>0.52</v>
      </c>
      <c r="F122" s="364">
        <f t="shared" si="22"/>
        <v>0.104</v>
      </c>
      <c r="G122" s="365"/>
      <c r="H122" s="178"/>
      <c r="I122" s="178"/>
      <c r="J122" s="248">
        <f t="shared" si="13"/>
        <v>0</v>
      </c>
      <c r="K122" s="232">
        <f t="shared" si="11"/>
        <v>0</v>
      </c>
      <c r="L122" s="232">
        <f t="shared" si="12"/>
        <v>0</v>
      </c>
      <c r="M122" s="249">
        <f t="shared" si="14"/>
        <v>0</v>
      </c>
      <c r="N122" s="234">
        <f t="shared" si="15"/>
        <v>0</v>
      </c>
      <c r="O122" s="234">
        <f t="shared" si="16"/>
        <v>0</v>
      </c>
      <c r="P122" s="250">
        <f t="shared" si="23"/>
        <v>0</v>
      </c>
      <c r="Q122" s="184" t="s">
        <v>198</v>
      </c>
      <c r="R122" s="185"/>
      <c r="S122" s="176">
        <f t="shared" si="21"/>
        <v>0</v>
      </c>
    </row>
    <row r="123" spans="2:19">
      <c r="B123" s="393"/>
      <c r="C123" s="186">
        <v>56</v>
      </c>
      <c r="D123" s="186">
        <v>2</v>
      </c>
      <c r="E123" s="287">
        <v>0.56999999999999995</v>
      </c>
      <c r="F123" s="364">
        <f t="shared" si="22"/>
        <v>0.11399999999999999</v>
      </c>
      <c r="G123" s="365"/>
      <c r="H123" s="178"/>
      <c r="I123" s="178"/>
      <c r="J123" s="248">
        <f t="shared" si="13"/>
        <v>0</v>
      </c>
      <c r="K123" s="232">
        <f t="shared" si="11"/>
        <v>0</v>
      </c>
      <c r="L123" s="232">
        <f t="shared" si="12"/>
        <v>0</v>
      </c>
      <c r="M123" s="249">
        <f t="shared" si="14"/>
        <v>0</v>
      </c>
      <c r="N123" s="234">
        <f t="shared" si="15"/>
        <v>0</v>
      </c>
      <c r="O123" s="234">
        <f t="shared" si="16"/>
        <v>0</v>
      </c>
      <c r="P123" s="250">
        <f t="shared" si="23"/>
        <v>0</v>
      </c>
      <c r="Q123" s="184" t="s">
        <v>198</v>
      </c>
      <c r="R123" s="185"/>
      <c r="S123" s="176">
        <f t="shared" si="21"/>
        <v>0</v>
      </c>
    </row>
    <row r="124" spans="2:19">
      <c r="B124" s="393"/>
      <c r="C124" s="186">
        <v>71</v>
      </c>
      <c r="D124" s="186">
        <v>2.5</v>
      </c>
      <c r="E124" s="287">
        <v>0.62</v>
      </c>
      <c r="F124" s="364">
        <f t="shared" si="22"/>
        <v>0.124</v>
      </c>
      <c r="G124" s="365"/>
      <c r="H124" s="178"/>
      <c r="I124" s="178"/>
      <c r="J124" s="248">
        <f t="shared" si="13"/>
        <v>0</v>
      </c>
      <c r="K124" s="232">
        <f t="shared" si="11"/>
        <v>0</v>
      </c>
      <c r="L124" s="232">
        <f t="shared" si="12"/>
        <v>0</v>
      </c>
      <c r="M124" s="249">
        <f t="shared" si="14"/>
        <v>0</v>
      </c>
      <c r="N124" s="234">
        <f t="shared" si="15"/>
        <v>0</v>
      </c>
      <c r="O124" s="234">
        <f t="shared" si="16"/>
        <v>0</v>
      </c>
      <c r="P124" s="250">
        <f t="shared" si="23"/>
        <v>0</v>
      </c>
      <c r="Q124" s="184" t="s">
        <v>198</v>
      </c>
      <c r="R124" s="185"/>
      <c r="S124" s="176">
        <f t="shared" si="21"/>
        <v>0</v>
      </c>
    </row>
    <row r="125" spans="2:19" ht="13.5" thickBot="1">
      <c r="B125" s="393"/>
      <c r="C125" s="186">
        <v>80</v>
      </c>
      <c r="D125" s="186">
        <v>3</v>
      </c>
      <c r="E125" s="287">
        <v>0.89</v>
      </c>
      <c r="F125" s="364">
        <f t="shared" si="22"/>
        <v>0.17799999999999999</v>
      </c>
      <c r="G125" s="365"/>
      <c r="H125" s="178"/>
      <c r="I125" s="178"/>
      <c r="J125" s="248">
        <f t="shared" si="13"/>
        <v>0</v>
      </c>
      <c r="K125" s="232">
        <f t="shared" si="11"/>
        <v>0</v>
      </c>
      <c r="L125" s="232">
        <f t="shared" si="12"/>
        <v>0</v>
      </c>
      <c r="M125" s="249">
        <f t="shared" si="14"/>
        <v>0</v>
      </c>
      <c r="N125" s="234">
        <f t="shared" si="15"/>
        <v>0</v>
      </c>
      <c r="O125" s="234">
        <f t="shared" si="16"/>
        <v>0</v>
      </c>
      <c r="P125" s="250">
        <f t="shared" si="23"/>
        <v>0</v>
      </c>
      <c r="Q125" s="184" t="s">
        <v>198</v>
      </c>
      <c r="R125" s="185"/>
      <c r="S125" s="176">
        <f t="shared" si="21"/>
        <v>0</v>
      </c>
    </row>
    <row r="126" spans="2:19">
      <c r="B126" s="392" t="s">
        <v>254</v>
      </c>
      <c r="C126" s="159">
        <v>28</v>
      </c>
      <c r="D126" s="159">
        <v>1</v>
      </c>
      <c r="E126" s="286">
        <v>0.35</v>
      </c>
      <c r="F126" s="388">
        <f t="shared" si="22"/>
        <v>7.0000000000000007E-2</v>
      </c>
      <c r="G126" s="389"/>
      <c r="H126" s="170"/>
      <c r="I126" s="170"/>
      <c r="J126" s="244">
        <f t="shared" si="13"/>
        <v>0</v>
      </c>
      <c r="K126" s="222">
        <f t="shared" si="11"/>
        <v>0</v>
      </c>
      <c r="L126" s="222">
        <f t="shared" si="12"/>
        <v>0</v>
      </c>
      <c r="M126" s="245">
        <f t="shared" si="14"/>
        <v>0</v>
      </c>
      <c r="N126" s="224">
        <f t="shared" si="15"/>
        <v>0</v>
      </c>
      <c r="O126" s="224">
        <f t="shared" si="16"/>
        <v>0</v>
      </c>
      <c r="P126" s="246">
        <f t="shared" si="23"/>
        <v>0</v>
      </c>
      <c r="Q126" s="160" t="s">
        <v>198</v>
      </c>
      <c r="R126" s="161"/>
      <c r="S126" s="176">
        <f t="shared" si="21"/>
        <v>0</v>
      </c>
    </row>
    <row r="127" spans="2:19">
      <c r="B127" s="393"/>
      <c r="C127" s="186">
        <v>36</v>
      </c>
      <c r="D127" s="186">
        <v>1.3</v>
      </c>
      <c r="E127" s="247">
        <v>0.44</v>
      </c>
      <c r="F127" s="364">
        <f t="shared" si="22"/>
        <v>8.7999999999999995E-2</v>
      </c>
      <c r="G127" s="365"/>
      <c r="H127" s="178"/>
      <c r="I127" s="178"/>
      <c r="J127" s="248">
        <f t="shared" si="13"/>
        <v>0</v>
      </c>
      <c r="K127" s="232">
        <f t="shared" si="11"/>
        <v>0</v>
      </c>
      <c r="L127" s="232">
        <f t="shared" si="12"/>
        <v>0</v>
      </c>
      <c r="M127" s="249">
        <f t="shared" si="14"/>
        <v>0</v>
      </c>
      <c r="N127" s="234">
        <f t="shared" si="15"/>
        <v>0</v>
      </c>
      <c r="O127" s="234">
        <f t="shared" si="16"/>
        <v>0</v>
      </c>
      <c r="P127" s="250">
        <f t="shared" si="23"/>
        <v>0</v>
      </c>
      <c r="Q127" s="184" t="s">
        <v>198</v>
      </c>
      <c r="R127" s="185"/>
      <c r="S127" s="176">
        <f t="shared" si="21"/>
        <v>0</v>
      </c>
    </row>
    <row r="128" spans="2:19">
      <c r="B128" s="393"/>
      <c r="C128" s="186">
        <v>45</v>
      </c>
      <c r="D128" s="186">
        <v>1.6</v>
      </c>
      <c r="E128" s="247">
        <v>0.52</v>
      </c>
      <c r="F128" s="364">
        <f t="shared" si="22"/>
        <v>0.104</v>
      </c>
      <c r="G128" s="365"/>
      <c r="H128" s="178"/>
      <c r="I128" s="178"/>
      <c r="J128" s="248">
        <f t="shared" si="13"/>
        <v>0</v>
      </c>
      <c r="K128" s="232">
        <f t="shared" si="11"/>
        <v>0</v>
      </c>
      <c r="L128" s="232">
        <f t="shared" si="12"/>
        <v>0</v>
      </c>
      <c r="M128" s="249">
        <f t="shared" si="14"/>
        <v>0</v>
      </c>
      <c r="N128" s="234">
        <f t="shared" si="15"/>
        <v>0</v>
      </c>
      <c r="O128" s="234">
        <f t="shared" si="16"/>
        <v>0</v>
      </c>
      <c r="P128" s="250">
        <f t="shared" si="23"/>
        <v>0</v>
      </c>
      <c r="Q128" s="184" t="s">
        <v>198</v>
      </c>
      <c r="R128" s="185"/>
      <c r="S128" s="176">
        <f t="shared" si="21"/>
        <v>0</v>
      </c>
    </row>
    <row r="129" spans="2:19">
      <c r="B129" s="393"/>
      <c r="C129" s="186">
        <v>56</v>
      </c>
      <c r="D129" s="186">
        <v>2</v>
      </c>
      <c r="E129" s="247">
        <v>0.56999999999999995</v>
      </c>
      <c r="F129" s="364">
        <f t="shared" si="22"/>
        <v>0.11399999999999999</v>
      </c>
      <c r="G129" s="365"/>
      <c r="H129" s="178"/>
      <c r="I129" s="178"/>
      <c r="J129" s="248">
        <f t="shared" si="13"/>
        <v>0</v>
      </c>
      <c r="K129" s="232">
        <f t="shared" si="11"/>
        <v>0</v>
      </c>
      <c r="L129" s="232">
        <f t="shared" si="12"/>
        <v>0</v>
      </c>
      <c r="M129" s="249">
        <f t="shared" si="14"/>
        <v>0</v>
      </c>
      <c r="N129" s="234">
        <f t="shared" si="15"/>
        <v>0</v>
      </c>
      <c r="O129" s="234">
        <f t="shared" si="16"/>
        <v>0</v>
      </c>
      <c r="P129" s="250">
        <f t="shared" si="23"/>
        <v>0</v>
      </c>
      <c r="Q129" s="184" t="s">
        <v>198</v>
      </c>
      <c r="R129" s="185"/>
      <c r="S129" s="176">
        <f t="shared" si="21"/>
        <v>0</v>
      </c>
    </row>
    <row r="130" spans="2:19">
      <c r="B130" s="393"/>
      <c r="C130" s="186">
        <v>71</v>
      </c>
      <c r="D130" s="186">
        <v>2.5</v>
      </c>
      <c r="E130" s="247">
        <v>0.62</v>
      </c>
      <c r="F130" s="364">
        <f t="shared" si="22"/>
        <v>0.124</v>
      </c>
      <c r="G130" s="365"/>
      <c r="H130" s="178"/>
      <c r="I130" s="178"/>
      <c r="J130" s="248">
        <f t="shared" si="13"/>
        <v>0</v>
      </c>
      <c r="K130" s="232">
        <f t="shared" si="11"/>
        <v>0</v>
      </c>
      <c r="L130" s="232">
        <f t="shared" si="12"/>
        <v>0</v>
      </c>
      <c r="M130" s="249">
        <f t="shared" si="14"/>
        <v>0</v>
      </c>
      <c r="N130" s="234">
        <f t="shared" si="15"/>
        <v>0</v>
      </c>
      <c r="O130" s="234">
        <f t="shared" si="16"/>
        <v>0</v>
      </c>
      <c r="P130" s="250">
        <f t="shared" si="23"/>
        <v>0</v>
      </c>
      <c r="Q130" s="184" t="s">
        <v>198</v>
      </c>
      <c r="R130" s="185"/>
      <c r="S130" s="176">
        <f t="shared" si="21"/>
        <v>0</v>
      </c>
    </row>
    <row r="131" spans="2:19" ht="13.5" thickBot="1">
      <c r="B131" s="393"/>
      <c r="C131" s="186">
        <v>80</v>
      </c>
      <c r="D131" s="186">
        <v>3</v>
      </c>
      <c r="E131" s="247">
        <v>0.89</v>
      </c>
      <c r="F131" s="364">
        <f t="shared" si="22"/>
        <v>0.17799999999999999</v>
      </c>
      <c r="G131" s="365"/>
      <c r="H131" s="178"/>
      <c r="I131" s="178"/>
      <c r="J131" s="248">
        <f t="shared" si="13"/>
        <v>0</v>
      </c>
      <c r="K131" s="232">
        <f t="shared" si="11"/>
        <v>0</v>
      </c>
      <c r="L131" s="232">
        <f t="shared" si="12"/>
        <v>0</v>
      </c>
      <c r="M131" s="249">
        <f t="shared" si="14"/>
        <v>0</v>
      </c>
      <c r="N131" s="234">
        <f t="shared" si="15"/>
        <v>0</v>
      </c>
      <c r="O131" s="234">
        <f t="shared" si="16"/>
        <v>0</v>
      </c>
      <c r="P131" s="250">
        <f t="shared" si="23"/>
        <v>0</v>
      </c>
      <c r="Q131" s="184" t="s">
        <v>198</v>
      </c>
      <c r="R131" s="185"/>
      <c r="S131" s="176">
        <f t="shared" si="21"/>
        <v>0</v>
      </c>
    </row>
    <row r="132" spans="2:19">
      <c r="B132" s="380" t="s">
        <v>255</v>
      </c>
      <c r="C132" s="384">
        <v>80</v>
      </c>
      <c r="D132" s="386">
        <v>3</v>
      </c>
      <c r="E132" s="282">
        <v>0.5</v>
      </c>
      <c r="F132" s="388">
        <f t="shared" ref="F132:F137" si="24">E132*200/1000</f>
        <v>0.1</v>
      </c>
      <c r="G132" s="389"/>
      <c r="H132" s="170"/>
      <c r="I132" s="170"/>
      <c r="J132" s="244">
        <f t="shared" si="13"/>
        <v>0</v>
      </c>
      <c r="K132" s="222">
        <f t="shared" si="11"/>
        <v>0</v>
      </c>
      <c r="L132" s="222">
        <f t="shared" si="12"/>
        <v>0</v>
      </c>
      <c r="M132" s="245">
        <f t="shared" si="14"/>
        <v>0</v>
      </c>
      <c r="N132" s="224">
        <f t="shared" si="15"/>
        <v>0</v>
      </c>
      <c r="O132" s="224">
        <f t="shared" si="16"/>
        <v>0</v>
      </c>
      <c r="P132" s="246">
        <f t="shared" si="17"/>
        <v>0</v>
      </c>
      <c r="Q132" s="160" t="s">
        <v>198</v>
      </c>
      <c r="R132" s="161"/>
      <c r="S132" s="176">
        <f t="shared" si="21"/>
        <v>0</v>
      </c>
    </row>
    <row r="133" spans="2:19">
      <c r="B133" s="381"/>
      <c r="C133" s="385"/>
      <c r="D133" s="387"/>
      <c r="E133" s="288">
        <v>0.55000000000000004</v>
      </c>
      <c r="F133" s="390">
        <f t="shared" si="24"/>
        <v>0.11000000000000001</v>
      </c>
      <c r="G133" s="391"/>
      <c r="H133" s="178"/>
      <c r="I133" s="178"/>
      <c r="J133" s="193">
        <f>H133+I133</f>
        <v>0</v>
      </c>
      <c r="K133" s="180">
        <f t="shared" si="11"/>
        <v>0</v>
      </c>
      <c r="L133" s="180">
        <f t="shared" si="12"/>
        <v>0</v>
      </c>
      <c r="M133" s="194">
        <f>K133+L133</f>
        <v>0</v>
      </c>
      <c r="N133" s="182">
        <f>D132*H133</f>
        <v>0</v>
      </c>
      <c r="O133" s="182">
        <f>D132*I133</f>
        <v>0</v>
      </c>
      <c r="P133" s="195">
        <f>N133+O133</f>
        <v>0</v>
      </c>
      <c r="Q133" s="184"/>
      <c r="R133" s="185" t="s">
        <v>198</v>
      </c>
      <c r="S133" s="176">
        <f t="shared" si="21"/>
        <v>0</v>
      </c>
    </row>
    <row r="134" spans="2:19">
      <c r="B134" s="381"/>
      <c r="C134" s="362">
        <v>112</v>
      </c>
      <c r="D134" s="362">
        <v>4</v>
      </c>
      <c r="E134" s="283">
        <v>1</v>
      </c>
      <c r="F134" s="364">
        <f t="shared" si="24"/>
        <v>0.2</v>
      </c>
      <c r="G134" s="365"/>
      <c r="H134" s="178"/>
      <c r="I134" s="178"/>
      <c r="J134" s="248">
        <f t="shared" si="13"/>
        <v>0</v>
      </c>
      <c r="K134" s="232">
        <f t="shared" si="11"/>
        <v>0</v>
      </c>
      <c r="L134" s="232">
        <f t="shared" si="12"/>
        <v>0</v>
      </c>
      <c r="M134" s="249">
        <f t="shared" si="14"/>
        <v>0</v>
      </c>
      <c r="N134" s="234">
        <f>D134*H134</f>
        <v>0</v>
      </c>
      <c r="O134" s="234">
        <f>D134*I134</f>
        <v>0</v>
      </c>
      <c r="P134" s="250">
        <f>N134+O134</f>
        <v>0</v>
      </c>
      <c r="Q134" s="184" t="s">
        <v>198</v>
      </c>
      <c r="R134" s="185"/>
      <c r="S134" s="176"/>
    </row>
    <row r="135" spans="2:19" ht="13.5" customHeight="1">
      <c r="B135" s="381"/>
      <c r="C135" s="387"/>
      <c r="D135" s="387"/>
      <c r="E135" s="288">
        <v>1.2</v>
      </c>
      <c r="F135" s="390">
        <f t="shared" si="24"/>
        <v>0.24</v>
      </c>
      <c r="G135" s="391"/>
      <c r="H135" s="178"/>
      <c r="I135" s="178"/>
      <c r="J135" s="193">
        <f t="shared" si="13"/>
        <v>0</v>
      </c>
      <c r="K135" s="180">
        <f t="shared" si="11"/>
        <v>0</v>
      </c>
      <c r="L135" s="180">
        <f t="shared" si="12"/>
        <v>0</v>
      </c>
      <c r="M135" s="194">
        <f t="shared" si="14"/>
        <v>0</v>
      </c>
      <c r="N135" s="182">
        <f>D134*H135</f>
        <v>0</v>
      </c>
      <c r="O135" s="182">
        <f>D134*I135</f>
        <v>0</v>
      </c>
      <c r="P135" s="195">
        <f>N135+O135</f>
        <v>0</v>
      </c>
      <c r="Q135" s="184"/>
      <c r="R135" s="185" t="s">
        <v>139</v>
      </c>
      <c r="S135" s="176"/>
    </row>
    <row r="136" spans="2:19" ht="13.5" customHeight="1">
      <c r="B136" s="382"/>
      <c r="C136" s="362">
        <v>140</v>
      </c>
      <c r="D136" s="362">
        <v>5</v>
      </c>
      <c r="E136" s="283">
        <v>1.5</v>
      </c>
      <c r="F136" s="364">
        <f t="shared" si="24"/>
        <v>0.3</v>
      </c>
      <c r="G136" s="365"/>
      <c r="H136" s="178"/>
      <c r="I136" s="178"/>
      <c r="J136" s="248">
        <f t="shared" si="13"/>
        <v>0</v>
      </c>
      <c r="K136" s="232">
        <f t="shared" si="11"/>
        <v>0</v>
      </c>
      <c r="L136" s="232">
        <f t="shared" si="12"/>
        <v>0</v>
      </c>
      <c r="M136" s="249">
        <f t="shared" si="14"/>
        <v>0</v>
      </c>
      <c r="N136" s="234">
        <f>D136*H136</f>
        <v>0</v>
      </c>
      <c r="O136" s="234">
        <f>D136*I136</f>
        <v>0</v>
      </c>
      <c r="P136" s="250">
        <f>N136+O136</f>
        <v>0</v>
      </c>
      <c r="Q136" s="184" t="s">
        <v>198</v>
      </c>
      <c r="R136" s="185"/>
      <c r="S136" s="176"/>
    </row>
    <row r="137" spans="2:19" ht="13.5" customHeight="1" thickBot="1">
      <c r="B137" s="383"/>
      <c r="C137" s="363"/>
      <c r="D137" s="363"/>
      <c r="E137" s="289">
        <v>1.7</v>
      </c>
      <c r="F137" s="366">
        <f t="shared" si="24"/>
        <v>0.34</v>
      </c>
      <c r="G137" s="367"/>
      <c r="H137" s="213"/>
      <c r="I137" s="213"/>
      <c r="J137" s="214">
        <f t="shared" si="13"/>
        <v>0</v>
      </c>
      <c r="K137" s="215">
        <f t="shared" si="11"/>
        <v>0</v>
      </c>
      <c r="L137" s="215">
        <f t="shared" si="12"/>
        <v>0</v>
      </c>
      <c r="M137" s="216">
        <f t="shared" si="14"/>
        <v>0</v>
      </c>
      <c r="N137" s="217">
        <f>D136*H137</f>
        <v>0</v>
      </c>
      <c r="O137" s="217">
        <f>D136*I137</f>
        <v>0</v>
      </c>
      <c r="P137" s="218">
        <f>N137+O137</f>
        <v>0</v>
      </c>
      <c r="Q137" s="166"/>
      <c r="R137" s="167" t="s">
        <v>139</v>
      </c>
      <c r="S137" s="176"/>
    </row>
    <row r="138" spans="2:19">
      <c r="B138" s="156"/>
      <c r="C138" s="156"/>
      <c r="D138" s="156"/>
      <c r="E138" s="156"/>
      <c r="F138" s="156"/>
      <c r="G138" s="290"/>
      <c r="H138" s="291">
        <f t="shared" ref="H138:P138" si="25">SUM(H14:H137)</f>
        <v>0</v>
      </c>
      <c r="I138" s="291">
        <f t="shared" si="25"/>
        <v>0</v>
      </c>
      <c r="J138" s="291">
        <f t="shared" si="25"/>
        <v>0</v>
      </c>
      <c r="K138" s="290">
        <f t="shared" si="25"/>
        <v>0</v>
      </c>
      <c r="L138" s="290">
        <f t="shared" si="25"/>
        <v>0</v>
      </c>
      <c r="M138" s="292">
        <f t="shared" si="25"/>
        <v>0</v>
      </c>
      <c r="N138" s="293">
        <f t="shared" si="25"/>
        <v>0</v>
      </c>
      <c r="O138" s="293">
        <f t="shared" si="25"/>
        <v>0</v>
      </c>
      <c r="P138" s="293">
        <f t="shared" si="25"/>
        <v>0</v>
      </c>
      <c r="Q138" s="158"/>
      <c r="R138" s="158"/>
      <c r="S138" s="176">
        <f>SUM(S14:S137)</f>
        <v>0</v>
      </c>
    </row>
    <row r="139" spans="2:19">
      <c r="B139" s="156"/>
      <c r="C139" s="156"/>
      <c r="D139" s="156"/>
      <c r="E139" s="156"/>
      <c r="F139" s="156"/>
      <c r="G139" s="290"/>
      <c r="H139" s="290"/>
      <c r="I139" s="290"/>
      <c r="J139" s="291"/>
      <c r="K139" s="292"/>
      <c r="L139" s="292"/>
      <c r="M139" s="294"/>
      <c r="N139" s="148">
        <f>N138/20</f>
        <v>0</v>
      </c>
      <c r="O139" s="158"/>
      <c r="P139" s="148">
        <f>P138/20</f>
        <v>0</v>
      </c>
      <c r="Q139" s="158"/>
    </row>
    <row r="140" spans="2:19" ht="13.5" thickBot="1">
      <c r="B140" s="156"/>
      <c r="C140" s="156"/>
      <c r="D140" s="291"/>
      <c r="E140" s="291"/>
      <c r="F140" s="158"/>
      <c r="G140" s="158"/>
      <c r="H140" s="158"/>
      <c r="I140" s="158"/>
      <c r="J140" s="291"/>
      <c r="K140" s="294"/>
      <c r="L140" s="294"/>
      <c r="M140" s="294"/>
      <c r="N140" s="294"/>
      <c r="O140" s="158"/>
      <c r="P140" s="158"/>
      <c r="Q140" s="158"/>
      <c r="R140" s="158"/>
      <c r="S140" s="158"/>
    </row>
    <row r="141" spans="2:19">
      <c r="B141" s="156"/>
      <c r="C141" s="156"/>
      <c r="D141" s="291"/>
      <c r="E141" s="291"/>
      <c r="F141" s="158"/>
      <c r="G141" s="158"/>
      <c r="H141" s="368" t="s">
        <v>188</v>
      </c>
      <c r="I141" s="371" t="s">
        <v>200</v>
      </c>
      <c r="J141" s="372"/>
      <c r="K141" s="377" t="s">
        <v>201</v>
      </c>
      <c r="L141" s="378"/>
      <c r="M141" s="378"/>
      <c r="N141" s="378"/>
      <c r="O141" s="379"/>
      <c r="P141" s="346" t="s">
        <v>202</v>
      </c>
      <c r="Q141" s="347"/>
      <c r="R141" s="348"/>
      <c r="S141" s="158"/>
    </row>
    <row r="142" spans="2:19" ht="15" customHeight="1">
      <c r="B142" s="156"/>
      <c r="C142" s="156"/>
      <c r="D142" s="291"/>
      <c r="E142" s="291"/>
      <c r="F142" s="158"/>
      <c r="G142" s="158"/>
      <c r="H142" s="369"/>
      <c r="I142" s="373"/>
      <c r="J142" s="374"/>
      <c r="K142" s="352" t="s">
        <v>203</v>
      </c>
      <c r="L142" s="353"/>
      <c r="M142" s="353" t="s">
        <v>204</v>
      </c>
      <c r="N142" s="353"/>
      <c r="O142" s="354" t="s">
        <v>205</v>
      </c>
      <c r="P142" s="349"/>
      <c r="Q142" s="350"/>
      <c r="R142" s="351"/>
    </row>
    <row r="143" spans="2:19" ht="15" customHeight="1" thickBot="1">
      <c r="B143" s="156"/>
      <c r="C143" s="156"/>
      <c r="D143" s="291"/>
      <c r="E143" s="291"/>
      <c r="F143" s="158"/>
      <c r="G143" s="158"/>
      <c r="H143" s="370"/>
      <c r="I143" s="375"/>
      <c r="J143" s="376"/>
      <c r="K143" s="295" t="s">
        <v>206</v>
      </c>
      <c r="L143" s="296" t="s">
        <v>207</v>
      </c>
      <c r="M143" s="196" t="s">
        <v>206</v>
      </c>
      <c r="N143" s="296" t="s">
        <v>207</v>
      </c>
      <c r="O143" s="355"/>
      <c r="P143" s="349"/>
      <c r="Q143" s="350"/>
      <c r="R143" s="351"/>
    </row>
    <row r="144" spans="2:19" ht="21" customHeight="1" thickBot="1">
      <c r="B144" s="356" t="s">
        <v>208</v>
      </c>
      <c r="C144" s="357"/>
      <c r="D144" s="357"/>
      <c r="E144" s="357"/>
      <c r="F144" s="357"/>
      <c r="G144" s="358"/>
      <c r="H144" s="297" t="str">
        <f>IF(J138&gt;12,"×","〇")</f>
        <v>〇</v>
      </c>
      <c r="I144" s="356" t="str">
        <f>IF(M138&gt;2.8,"×","〇")</f>
        <v>〇</v>
      </c>
      <c r="J144" s="358"/>
      <c r="K144" s="298" t="str">
        <f>IF(S138=0,IF(P139&lt;0.5,"×","〇"),IF(P139&lt;0.8,"×","〇"))</f>
        <v>×</v>
      </c>
      <c r="L144" s="299" t="str">
        <f>IF(P139&gt;2,"×","〇")</f>
        <v>〇</v>
      </c>
      <c r="M144" s="300" t="str">
        <f>IF(S138=0,IF(P139&lt;0.5,"×","〇"),IF(P139&lt;0.8,"×","〇"))</f>
        <v>×</v>
      </c>
      <c r="N144" s="299" t="str">
        <f>IF(N139&gt;1.3,"×","〇")</f>
        <v>〇</v>
      </c>
      <c r="O144" s="301" t="str">
        <f>IF(AND(H144="〇",I144="〇",K144="〇",L144="〇",M144="〇",N144="〇"),"〇","×")</f>
        <v>×</v>
      </c>
      <c r="P144" s="359" t="str">
        <f>IF(O144="×","－",M153)</f>
        <v>－</v>
      </c>
      <c r="Q144" s="360"/>
      <c r="R144" s="361"/>
    </row>
    <row r="145" spans="2:31">
      <c r="B145" s="156"/>
      <c r="C145" s="156"/>
      <c r="D145" s="156"/>
      <c r="E145" s="156"/>
      <c r="F145" s="156"/>
      <c r="G145" s="156"/>
      <c r="H145" s="156"/>
      <c r="I145" s="156"/>
      <c r="J145" s="156"/>
      <c r="K145" s="156"/>
      <c r="L145" s="156"/>
      <c r="M145" s="156"/>
      <c r="N145" s="156"/>
      <c r="O145" s="158"/>
      <c r="P145" s="158"/>
      <c r="Q145" s="158"/>
      <c r="T145" s="302"/>
      <c r="U145" s="150"/>
      <c r="V145" s="150"/>
      <c r="W145" s="150"/>
      <c r="X145" s="303"/>
      <c r="Y145" s="303"/>
      <c r="Z145" s="303"/>
      <c r="AA145" s="303"/>
      <c r="AB145" s="303"/>
      <c r="AC145" s="303"/>
      <c r="AD145" s="303"/>
      <c r="AE145" s="303"/>
    </row>
    <row r="146" spans="2:31" ht="13.5" thickBot="1">
      <c r="B146" s="156" t="s">
        <v>209</v>
      </c>
      <c r="C146" s="156"/>
      <c r="D146" s="156"/>
      <c r="E146" s="156"/>
      <c r="F146" s="156"/>
      <c r="G146" s="156"/>
      <c r="H146" s="156"/>
      <c r="I146" s="156"/>
      <c r="J146" s="156"/>
      <c r="K146" s="156"/>
      <c r="L146" s="156"/>
      <c r="M146" s="156"/>
      <c r="N146" s="156"/>
      <c r="O146" s="158"/>
      <c r="P146" s="158"/>
      <c r="Q146" s="158"/>
      <c r="T146" s="302"/>
      <c r="U146" s="303"/>
      <c r="V146" s="150"/>
      <c r="W146" s="150"/>
      <c r="X146" s="150"/>
      <c r="Y146" s="150"/>
      <c r="Z146" s="150"/>
      <c r="AA146" s="150"/>
      <c r="AB146" s="303"/>
      <c r="AC146" s="303"/>
      <c r="AD146" s="303"/>
      <c r="AE146" s="303"/>
    </row>
    <row r="147" spans="2:31">
      <c r="B147" s="342" t="s">
        <v>210</v>
      </c>
      <c r="C147" s="343"/>
      <c r="D147" s="344"/>
      <c r="E147" s="304"/>
      <c r="F147" s="156"/>
      <c r="K147" s="305" t="s">
        <v>211</v>
      </c>
      <c r="L147" s="306"/>
      <c r="M147" s="156"/>
      <c r="N147" s="156"/>
      <c r="O147" s="158"/>
      <c r="P147" s="158"/>
      <c r="Q147" s="158"/>
      <c r="T147" s="302"/>
      <c r="U147" s="303"/>
      <c r="V147" s="303"/>
      <c r="W147" s="303"/>
      <c r="X147" s="303"/>
      <c r="Y147" s="303"/>
      <c r="Z147" s="303"/>
      <c r="AA147" s="150"/>
      <c r="AB147" s="303"/>
      <c r="AC147" s="150"/>
      <c r="AD147" s="150"/>
      <c r="AE147" s="303"/>
    </row>
    <row r="148" spans="2:31" ht="13.5" thickBot="1">
      <c r="B148" s="307">
        <v>1</v>
      </c>
      <c r="C148" s="308"/>
      <c r="D148" s="309" t="s">
        <v>212</v>
      </c>
      <c r="E148" s="310"/>
      <c r="F148" s="156"/>
      <c r="K148" s="311" t="e">
        <f>IF(I144="×","-",(P144-B148)*1000/100)</f>
        <v>#VALUE!</v>
      </c>
      <c r="L148" s="309" t="s">
        <v>213</v>
      </c>
      <c r="M148" s="156"/>
      <c r="N148" s="156"/>
      <c r="O148" s="158"/>
      <c r="P148" s="158"/>
      <c r="Q148" s="158"/>
      <c r="T148" s="302"/>
      <c r="U148" s="303"/>
      <c r="V148" s="150"/>
      <c r="W148" s="150"/>
      <c r="X148" s="150"/>
      <c r="Y148" s="150"/>
      <c r="Z148" s="150"/>
      <c r="AA148" s="303"/>
      <c r="AB148" s="303"/>
      <c r="AC148" s="303"/>
      <c r="AD148" s="303"/>
      <c r="AE148" s="303"/>
    </row>
    <row r="149" spans="2:31">
      <c r="B149" s="156" t="s">
        <v>214</v>
      </c>
      <c r="C149" s="156"/>
      <c r="D149" s="156"/>
      <c r="E149" s="156"/>
      <c r="F149" s="156"/>
      <c r="G149" s="156"/>
      <c r="H149" s="156"/>
      <c r="I149" s="156"/>
      <c r="J149" s="156"/>
      <c r="K149" s="156" t="s">
        <v>215</v>
      </c>
      <c r="L149" s="156"/>
      <c r="M149" s="156"/>
      <c r="N149" s="156"/>
      <c r="O149" s="158"/>
      <c r="P149" s="158"/>
      <c r="Q149" s="158"/>
      <c r="T149" s="302"/>
      <c r="U149" s="303"/>
      <c r="V149" s="303"/>
      <c r="W149" s="303"/>
      <c r="X149" s="303"/>
      <c r="Y149" s="303"/>
      <c r="Z149" s="303"/>
      <c r="AA149" s="150"/>
      <c r="AB149" s="303"/>
      <c r="AC149" s="150"/>
      <c r="AD149" s="150"/>
      <c r="AE149" s="303"/>
    </row>
    <row r="150" spans="2:31" ht="15" customHeight="1">
      <c r="B150" s="156"/>
      <c r="C150" s="156"/>
      <c r="D150" s="156"/>
      <c r="E150" s="156"/>
      <c r="F150" s="156"/>
      <c r="G150" s="156"/>
      <c r="H150" s="156"/>
      <c r="I150" s="156"/>
      <c r="J150" s="156"/>
      <c r="K150" s="156"/>
      <c r="L150" s="156"/>
      <c r="M150" s="156"/>
      <c r="N150" s="156"/>
      <c r="O150" s="158"/>
      <c r="P150" s="158"/>
      <c r="Q150" s="158"/>
    </row>
    <row r="151" spans="2:31" ht="15" customHeight="1" thickBot="1">
      <c r="B151" s="156"/>
      <c r="C151" s="156"/>
      <c r="D151" s="156"/>
      <c r="E151" s="156"/>
      <c r="F151" s="156"/>
      <c r="G151" s="156" t="s">
        <v>216</v>
      </c>
      <c r="H151" s="156"/>
      <c r="I151" s="156"/>
      <c r="J151" s="156" t="s">
        <v>217</v>
      </c>
      <c r="K151" s="156"/>
      <c r="L151" s="158"/>
      <c r="M151" s="158" t="s">
        <v>217</v>
      </c>
      <c r="N151" s="158"/>
    </row>
    <row r="152" spans="2:31" ht="15" customHeight="1">
      <c r="B152" s="312"/>
      <c r="C152" s="313"/>
      <c r="D152" s="314"/>
      <c r="E152" s="315"/>
      <c r="F152" s="345"/>
      <c r="G152" s="312"/>
      <c r="H152" s="314"/>
      <c r="I152" s="345" t="s">
        <v>218</v>
      </c>
      <c r="J152" s="312" t="s">
        <v>219</v>
      </c>
      <c r="K152" s="314"/>
      <c r="L152" s="345" t="s">
        <v>220</v>
      </c>
      <c r="M152" s="316" t="s">
        <v>221</v>
      </c>
      <c r="N152" s="317"/>
    </row>
    <row r="153" spans="2:31" ht="15" customHeight="1" thickBot="1">
      <c r="B153" s="318"/>
      <c r="C153" s="319"/>
      <c r="D153" s="320"/>
      <c r="E153" s="315"/>
      <c r="F153" s="345"/>
      <c r="G153" s="318">
        <v>2.8</v>
      </c>
      <c r="H153" s="320" t="s">
        <v>212</v>
      </c>
      <c r="I153" s="345"/>
      <c r="J153" s="321">
        <f>ROUNDUP(M138,1)</f>
        <v>0</v>
      </c>
      <c r="K153" s="320" t="s">
        <v>212</v>
      </c>
      <c r="L153" s="345"/>
      <c r="M153" s="322">
        <f>G153-J153</f>
        <v>2.8</v>
      </c>
      <c r="N153" s="323" t="s">
        <v>212</v>
      </c>
    </row>
    <row r="154" spans="2:31" ht="15" customHeight="1">
      <c r="B154" s="156"/>
      <c r="C154" s="156"/>
      <c r="D154" s="156"/>
      <c r="E154" s="156"/>
      <c r="F154" s="156"/>
      <c r="G154" s="156"/>
      <c r="H154" s="156"/>
      <c r="I154" s="156"/>
      <c r="J154" s="156"/>
      <c r="K154" s="156"/>
      <c r="L154" s="158"/>
      <c r="M154" s="324" t="s">
        <v>222</v>
      </c>
    </row>
    <row r="155" spans="2:31" ht="15" customHeight="1">
      <c r="B155" s="156"/>
      <c r="C155" s="156"/>
      <c r="D155" s="156"/>
      <c r="E155" s="156"/>
      <c r="F155" s="156"/>
      <c r="G155" s="156"/>
      <c r="H155" s="156"/>
      <c r="I155" s="156"/>
      <c r="J155" s="156"/>
      <c r="K155" s="156"/>
      <c r="L155" s="156"/>
      <c r="M155" s="156"/>
      <c r="N155" s="158"/>
      <c r="O155" s="158"/>
      <c r="P155" s="158"/>
      <c r="Q155" s="149"/>
    </row>
    <row r="156" spans="2:31" ht="15" customHeight="1">
      <c r="B156" s="156"/>
      <c r="C156" s="156"/>
      <c r="D156" s="156"/>
      <c r="E156" s="156"/>
      <c r="F156" s="156"/>
      <c r="G156" s="156"/>
      <c r="H156" s="156"/>
      <c r="I156" s="156"/>
      <c r="J156" s="156"/>
      <c r="K156" s="156"/>
      <c r="L156" s="156"/>
      <c r="M156" s="156"/>
      <c r="N156" s="156"/>
      <c r="O156" s="158"/>
      <c r="P156" s="158"/>
      <c r="Q156" s="158"/>
    </row>
    <row r="157" spans="2:31">
      <c r="B157" s="156"/>
      <c r="C157" s="156"/>
      <c r="D157" s="156"/>
      <c r="E157" s="156"/>
      <c r="F157" s="156"/>
      <c r="G157" s="156"/>
      <c r="H157" s="156"/>
      <c r="I157" s="156"/>
      <c r="J157" s="156"/>
      <c r="K157" s="156"/>
      <c r="L157" s="156"/>
      <c r="M157" s="156"/>
      <c r="N157" s="156"/>
      <c r="O157" s="158"/>
      <c r="P157" s="158"/>
      <c r="Q157" s="158"/>
    </row>
    <row r="158" spans="2:31">
      <c r="B158" s="156"/>
      <c r="C158" s="156"/>
      <c r="D158" s="156"/>
      <c r="E158" s="156"/>
      <c r="F158" s="156"/>
      <c r="G158" s="156"/>
      <c r="H158" s="156"/>
      <c r="I158" s="156"/>
      <c r="J158" s="156"/>
      <c r="K158" s="156"/>
      <c r="L158" s="156"/>
      <c r="M158" s="156"/>
      <c r="N158" s="156"/>
      <c r="P158" s="158"/>
      <c r="Q158" s="158"/>
    </row>
    <row r="159" spans="2:31">
      <c r="Q159" s="158"/>
    </row>
  </sheetData>
  <mergeCells count="250">
    <mergeCell ref="C134:C135"/>
    <mergeCell ref="D134:D135"/>
    <mergeCell ref="F134:G134"/>
    <mergeCell ref="F135:G135"/>
    <mergeCell ref="C136:C137"/>
    <mergeCell ref="D136:D137"/>
    <mergeCell ref="F136:G136"/>
    <mergeCell ref="F137:G137"/>
    <mergeCell ref="F124:G124"/>
    <mergeCell ref="F125:G125"/>
    <mergeCell ref="F118:G118"/>
    <mergeCell ref="F119:G119"/>
    <mergeCell ref="F120:G120"/>
    <mergeCell ref="F121:G121"/>
    <mergeCell ref="F130:G130"/>
    <mergeCell ref="F131:G131"/>
    <mergeCell ref="C132:C133"/>
    <mergeCell ref="D132:D133"/>
    <mergeCell ref="F132:G132"/>
    <mergeCell ref="F133:G133"/>
    <mergeCell ref="F126:G126"/>
    <mergeCell ref="F127:G127"/>
    <mergeCell ref="F128:G128"/>
    <mergeCell ref="F129:G129"/>
    <mergeCell ref="C94:C95"/>
    <mergeCell ref="D94:D95"/>
    <mergeCell ref="F94:G94"/>
    <mergeCell ref="F95:G95"/>
    <mergeCell ref="F96:G96"/>
    <mergeCell ref="F97:G97"/>
    <mergeCell ref="F102:G102"/>
    <mergeCell ref="F103:G103"/>
    <mergeCell ref="F104:G104"/>
    <mergeCell ref="F98:G98"/>
    <mergeCell ref="F99:G99"/>
    <mergeCell ref="F100:G100"/>
    <mergeCell ref="F101:G101"/>
    <mergeCell ref="F92:G92"/>
    <mergeCell ref="F93:G93"/>
    <mergeCell ref="C86:C87"/>
    <mergeCell ref="D86:D87"/>
    <mergeCell ref="F86:G86"/>
    <mergeCell ref="F87:G87"/>
    <mergeCell ref="C88:C89"/>
    <mergeCell ref="D88:D89"/>
    <mergeCell ref="F88:G88"/>
    <mergeCell ref="F89:G89"/>
    <mergeCell ref="F73:G73"/>
    <mergeCell ref="D82:D83"/>
    <mergeCell ref="F82:G82"/>
    <mergeCell ref="F83:G83"/>
    <mergeCell ref="C84:C85"/>
    <mergeCell ref="D84:D85"/>
    <mergeCell ref="F84:G84"/>
    <mergeCell ref="F85:G85"/>
    <mergeCell ref="B78:B95"/>
    <mergeCell ref="C78:C79"/>
    <mergeCell ref="D78:D79"/>
    <mergeCell ref="F78:G78"/>
    <mergeCell ref="F79:G79"/>
    <mergeCell ref="C80:C81"/>
    <mergeCell ref="D80:D81"/>
    <mergeCell ref="F80:G80"/>
    <mergeCell ref="F81:G81"/>
    <mergeCell ref="C82:C83"/>
    <mergeCell ref="C90:C91"/>
    <mergeCell ref="D90:D91"/>
    <mergeCell ref="F90:G90"/>
    <mergeCell ref="F91:G91"/>
    <mergeCell ref="C92:C93"/>
    <mergeCell ref="D92:D93"/>
    <mergeCell ref="B66:B77"/>
    <mergeCell ref="C66:C67"/>
    <mergeCell ref="D66:D67"/>
    <mergeCell ref="F66:G66"/>
    <mergeCell ref="F67:G67"/>
    <mergeCell ref="C68:C69"/>
    <mergeCell ref="D68:D69"/>
    <mergeCell ref="F68:G68"/>
    <mergeCell ref="F69:G69"/>
    <mergeCell ref="C70:C71"/>
    <mergeCell ref="C74:C75"/>
    <mergeCell ref="D74:D75"/>
    <mergeCell ref="F74:G74"/>
    <mergeCell ref="F75:G75"/>
    <mergeCell ref="C76:C77"/>
    <mergeCell ref="D76:D77"/>
    <mergeCell ref="F76:G76"/>
    <mergeCell ref="F77:G77"/>
    <mergeCell ref="D70:D71"/>
    <mergeCell ref="F70:G70"/>
    <mergeCell ref="F71:G71"/>
    <mergeCell ref="C72:C73"/>
    <mergeCell ref="D72:D73"/>
    <mergeCell ref="F72:G72"/>
    <mergeCell ref="B56:B61"/>
    <mergeCell ref="C56:C57"/>
    <mergeCell ref="D56:D57"/>
    <mergeCell ref="F56:G56"/>
    <mergeCell ref="F57:G57"/>
    <mergeCell ref="C58:C59"/>
    <mergeCell ref="C60:C61"/>
    <mergeCell ref="D60:D61"/>
    <mergeCell ref="F60:G60"/>
    <mergeCell ref="F61:G61"/>
    <mergeCell ref="B62:B65"/>
    <mergeCell ref="C62:C63"/>
    <mergeCell ref="D62:D63"/>
    <mergeCell ref="F62:G62"/>
    <mergeCell ref="F63:G63"/>
    <mergeCell ref="C64:C65"/>
    <mergeCell ref="D64:D65"/>
    <mergeCell ref="F64:G64"/>
    <mergeCell ref="F65:G65"/>
    <mergeCell ref="C50:C51"/>
    <mergeCell ref="D50:D51"/>
    <mergeCell ref="F50:G50"/>
    <mergeCell ref="F51:G51"/>
    <mergeCell ref="C52:C53"/>
    <mergeCell ref="D52:D53"/>
    <mergeCell ref="F52:G52"/>
    <mergeCell ref="F53:G53"/>
    <mergeCell ref="D58:D59"/>
    <mergeCell ref="F58:G58"/>
    <mergeCell ref="F59:G59"/>
    <mergeCell ref="C54:C55"/>
    <mergeCell ref="D54:D55"/>
    <mergeCell ref="F54:G54"/>
    <mergeCell ref="F55:G55"/>
    <mergeCell ref="F49:G49"/>
    <mergeCell ref="C42:C43"/>
    <mergeCell ref="D42:D43"/>
    <mergeCell ref="F42:G42"/>
    <mergeCell ref="F43:G43"/>
    <mergeCell ref="C44:C45"/>
    <mergeCell ref="D44:D45"/>
    <mergeCell ref="F44:G44"/>
    <mergeCell ref="F45:G45"/>
    <mergeCell ref="D38:D39"/>
    <mergeCell ref="F38:G38"/>
    <mergeCell ref="F39:G39"/>
    <mergeCell ref="C40:C41"/>
    <mergeCell ref="D40:D41"/>
    <mergeCell ref="F40:G40"/>
    <mergeCell ref="F41:G41"/>
    <mergeCell ref="B34:B55"/>
    <mergeCell ref="C34:C35"/>
    <mergeCell ref="D34:D35"/>
    <mergeCell ref="F34:G34"/>
    <mergeCell ref="F35:G35"/>
    <mergeCell ref="C36:C37"/>
    <mergeCell ref="D36:D37"/>
    <mergeCell ref="F36:G36"/>
    <mergeCell ref="F37:G37"/>
    <mergeCell ref="C38:C39"/>
    <mergeCell ref="C46:C47"/>
    <mergeCell ref="D46:D47"/>
    <mergeCell ref="F46:G46"/>
    <mergeCell ref="F47:G47"/>
    <mergeCell ref="C48:C49"/>
    <mergeCell ref="D48:D49"/>
    <mergeCell ref="F48:G48"/>
    <mergeCell ref="C20:C21"/>
    <mergeCell ref="D20:D21"/>
    <mergeCell ref="F20:G20"/>
    <mergeCell ref="F21:G21"/>
    <mergeCell ref="C30:C31"/>
    <mergeCell ref="D30:D31"/>
    <mergeCell ref="F30:G30"/>
    <mergeCell ref="F31:G31"/>
    <mergeCell ref="C32:C33"/>
    <mergeCell ref="D32:D33"/>
    <mergeCell ref="F32:G32"/>
    <mergeCell ref="F33:G33"/>
    <mergeCell ref="C26:C27"/>
    <mergeCell ref="D26:D27"/>
    <mergeCell ref="F26:G26"/>
    <mergeCell ref="F27:G27"/>
    <mergeCell ref="C28:C29"/>
    <mergeCell ref="D28:D29"/>
    <mergeCell ref="F28:G28"/>
    <mergeCell ref="F29:G29"/>
    <mergeCell ref="Q12:R12"/>
    <mergeCell ref="Q8:Q9"/>
    <mergeCell ref="R8:R9"/>
    <mergeCell ref="B14:B33"/>
    <mergeCell ref="C14:C15"/>
    <mergeCell ref="D14:D15"/>
    <mergeCell ref="F14:G14"/>
    <mergeCell ref="F15:G15"/>
    <mergeCell ref="C16:C17"/>
    <mergeCell ref="D16:D17"/>
    <mergeCell ref="F16:G16"/>
    <mergeCell ref="C22:C23"/>
    <mergeCell ref="D22:D23"/>
    <mergeCell ref="F22:G22"/>
    <mergeCell ref="F23:G23"/>
    <mergeCell ref="C24:C25"/>
    <mergeCell ref="D24:D25"/>
    <mergeCell ref="F24:G24"/>
    <mergeCell ref="F25:G25"/>
    <mergeCell ref="F17:G17"/>
    <mergeCell ref="C18:C19"/>
    <mergeCell ref="D18:D19"/>
    <mergeCell ref="F18:G18"/>
    <mergeCell ref="F19:G19"/>
    <mergeCell ref="B2:G3"/>
    <mergeCell ref="B12:B13"/>
    <mergeCell ref="C12:C13"/>
    <mergeCell ref="D12:D13"/>
    <mergeCell ref="E12:E13"/>
    <mergeCell ref="F12:G13"/>
    <mergeCell ref="H12:J12"/>
    <mergeCell ref="K12:M12"/>
    <mergeCell ref="N12:P12"/>
    <mergeCell ref="B96:B105"/>
    <mergeCell ref="B106:B114"/>
    <mergeCell ref="B115:B119"/>
    <mergeCell ref="B120:B125"/>
    <mergeCell ref="B126:B131"/>
    <mergeCell ref="B132:B137"/>
    <mergeCell ref="H141:H143"/>
    <mergeCell ref="I141:J143"/>
    <mergeCell ref="K141:O141"/>
    <mergeCell ref="F105:G105"/>
    <mergeCell ref="F110:G110"/>
    <mergeCell ref="F111:G111"/>
    <mergeCell ref="F112:G112"/>
    <mergeCell ref="F113:G113"/>
    <mergeCell ref="F106:G106"/>
    <mergeCell ref="F107:G107"/>
    <mergeCell ref="F108:G108"/>
    <mergeCell ref="F109:G109"/>
    <mergeCell ref="F114:G114"/>
    <mergeCell ref="F115:G115"/>
    <mergeCell ref="F116:G116"/>
    <mergeCell ref="F117:G117"/>
    <mergeCell ref="F122:G122"/>
    <mergeCell ref="F123:G123"/>
    <mergeCell ref="P141:R143"/>
    <mergeCell ref="K142:L142"/>
    <mergeCell ref="M142:N142"/>
    <mergeCell ref="O142:O143"/>
    <mergeCell ref="B144:G144"/>
    <mergeCell ref="I144:J144"/>
    <mergeCell ref="P144:R144"/>
    <mergeCell ref="B147:D147"/>
    <mergeCell ref="F152:F153"/>
    <mergeCell ref="I152:I153"/>
    <mergeCell ref="L152:L153"/>
  </mergeCells>
  <phoneticPr fontId="1"/>
  <dataValidations count="1">
    <dataValidation type="decimal" operator="lessThanOrEqual" allowBlank="1" showInputMessage="1" showErrorMessage="1" error="負荷オーバーです" sqref="B148:C148 IX148:IY148 ST148:SU148 ACP148:ACQ148 AML148:AMM148 AWH148:AWI148 BGD148:BGE148 BPZ148:BQA148 BZV148:BZW148 CJR148:CJS148 CTN148:CTO148 DDJ148:DDK148 DNF148:DNG148 DXB148:DXC148 EGX148:EGY148 EQT148:EQU148 FAP148:FAQ148 FKL148:FKM148 FUH148:FUI148 GED148:GEE148 GNZ148:GOA148 GXV148:GXW148 HHR148:HHS148 HRN148:HRO148 IBJ148:IBK148 ILF148:ILG148 IVB148:IVC148 JEX148:JEY148 JOT148:JOU148 JYP148:JYQ148 KIL148:KIM148 KSH148:KSI148 LCD148:LCE148 LLZ148:LMA148 LVV148:LVW148 MFR148:MFS148 MPN148:MPO148 MZJ148:MZK148 NJF148:NJG148 NTB148:NTC148 OCX148:OCY148 OMT148:OMU148 OWP148:OWQ148 PGL148:PGM148 PQH148:PQI148 QAD148:QAE148 QJZ148:QKA148 QTV148:QTW148 RDR148:RDS148 RNN148:RNO148 RXJ148:RXK148 SHF148:SHG148 SRB148:SRC148 TAX148:TAY148 TKT148:TKU148 TUP148:TUQ148 UEL148:UEM148 UOH148:UOI148 UYD148:UYE148 VHZ148:VIA148 VRV148:VRW148 WBR148:WBS148 WLN148:WLO148 WVJ148:WVK148 B65684:C65684 IX65684:IY65684 ST65684:SU65684 ACP65684:ACQ65684 AML65684:AMM65684 AWH65684:AWI65684 BGD65684:BGE65684 BPZ65684:BQA65684 BZV65684:BZW65684 CJR65684:CJS65684 CTN65684:CTO65684 DDJ65684:DDK65684 DNF65684:DNG65684 DXB65684:DXC65684 EGX65684:EGY65684 EQT65684:EQU65684 FAP65684:FAQ65684 FKL65684:FKM65684 FUH65684:FUI65684 GED65684:GEE65684 GNZ65684:GOA65684 GXV65684:GXW65684 HHR65684:HHS65684 HRN65684:HRO65684 IBJ65684:IBK65684 ILF65684:ILG65684 IVB65684:IVC65684 JEX65684:JEY65684 JOT65684:JOU65684 JYP65684:JYQ65684 KIL65684:KIM65684 KSH65684:KSI65684 LCD65684:LCE65684 LLZ65684:LMA65684 LVV65684:LVW65684 MFR65684:MFS65684 MPN65684:MPO65684 MZJ65684:MZK65684 NJF65684:NJG65684 NTB65684:NTC65684 OCX65684:OCY65684 OMT65684:OMU65684 OWP65684:OWQ65684 PGL65684:PGM65684 PQH65684:PQI65684 QAD65684:QAE65684 QJZ65684:QKA65684 QTV65684:QTW65684 RDR65684:RDS65684 RNN65684:RNO65684 RXJ65684:RXK65684 SHF65684:SHG65684 SRB65684:SRC65684 TAX65684:TAY65684 TKT65684:TKU65684 TUP65684:TUQ65684 UEL65684:UEM65684 UOH65684:UOI65684 UYD65684:UYE65684 VHZ65684:VIA65684 VRV65684:VRW65684 WBR65684:WBS65684 WLN65684:WLO65684 WVJ65684:WVK65684 B131220:C131220 IX131220:IY131220 ST131220:SU131220 ACP131220:ACQ131220 AML131220:AMM131220 AWH131220:AWI131220 BGD131220:BGE131220 BPZ131220:BQA131220 BZV131220:BZW131220 CJR131220:CJS131220 CTN131220:CTO131220 DDJ131220:DDK131220 DNF131220:DNG131220 DXB131220:DXC131220 EGX131220:EGY131220 EQT131220:EQU131220 FAP131220:FAQ131220 FKL131220:FKM131220 FUH131220:FUI131220 GED131220:GEE131220 GNZ131220:GOA131220 GXV131220:GXW131220 HHR131220:HHS131220 HRN131220:HRO131220 IBJ131220:IBK131220 ILF131220:ILG131220 IVB131220:IVC131220 JEX131220:JEY131220 JOT131220:JOU131220 JYP131220:JYQ131220 KIL131220:KIM131220 KSH131220:KSI131220 LCD131220:LCE131220 LLZ131220:LMA131220 LVV131220:LVW131220 MFR131220:MFS131220 MPN131220:MPO131220 MZJ131220:MZK131220 NJF131220:NJG131220 NTB131220:NTC131220 OCX131220:OCY131220 OMT131220:OMU131220 OWP131220:OWQ131220 PGL131220:PGM131220 PQH131220:PQI131220 QAD131220:QAE131220 QJZ131220:QKA131220 QTV131220:QTW131220 RDR131220:RDS131220 RNN131220:RNO131220 RXJ131220:RXK131220 SHF131220:SHG131220 SRB131220:SRC131220 TAX131220:TAY131220 TKT131220:TKU131220 TUP131220:TUQ131220 UEL131220:UEM131220 UOH131220:UOI131220 UYD131220:UYE131220 VHZ131220:VIA131220 VRV131220:VRW131220 WBR131220:WBS131220 WLN131220:WLO131220 WVJ131220:WVK131220 B196756:C196756 IX196756:IY196756 ST196756:SU196756 ACP196756:ACQ196756 AML196756:AMM196756 AWH196756:AWI196756 BGD196756:BGE196756 BPZ196756:BQA196756 BZV196756:BZW196756 CJR196756:CJS196756 CTN196756:CTO196756 DDJ196756:DDK196756 DNF196756:DNG196756 DXB196756:DXC196756 EGX196756:EGY196756 EQT196756:EQU196756 FAP196756:FAQ196756 FKL196756:FKM196756 FUH196756:FUI196756 GED196756:GEE196756 GNZ196756:GOA196756 GXV196756:GXW196756 HHR196756:HHS196756 HRN196756:HRO196756 IBJ196756:IBK196756 ILF196756:ILG196756 IVB196756:IVC196756 JEX196756:JEY196756 JOT196756:JOU196756 JYP196756:JYQ196756 KIL196756:KIM196756 KSH196756:KSI196756 LCD196756:LCE196756 LLZ196756:LMA196756 LVV196756:LVW196756 MFR196756:MFS196756 MPN196756:MPO196756 MZJ196756:MZK196756 NJF196756:NJG196756 NTB196756:NTC196756 OCX196756:OCY196756 OMT196756:OMU196756 OWP196756:OWQ196756 PGL196756:PGM196756 PQH196756:PQI196756 QAD196756:QAE196756 QJZ196756:QKA196756 QTV196756:QTW196756 RDR196756:RDS196756 RNN196756:RNO196756 RXJ196756:RXK196756 SHF196756:SHG196756 SRB196756:SRC196756 TAX196756:TAY196756 TKT196756:TKU196756 TUP196756:TUQ196756 UEL196756:UEM196756 UOH196756:UOI196756 UYD196756:UYE196756 VHZ196756:VIA196756 VRV196756:VRW196756 WBR196756:WBS196756 WLN196756:WLO196756 WVJ196756:WVK196756 B262292:C262292 IX262292:IY262292 ST262292:SU262292 ACP262292:ACQ262292 AML262292:AMM262292 AWH262292:AWI262292 BGD262292:BGE262292 BPZ262292:BQA262292 BZV262292:BZW262292 CJR262292:CJS262292 CTN262292:CTO262292 DDJ262292:DDK262292 DNF262292:DNG262292 DXB262292:DXC262292 EGX262292:EGY262292 EQT262292:EQU262292 FAP262292:FAQ262292 FKL262292:FKM262292 FUH262292:FUI262292 GED262292:GEE262292 GNZ262292:GOA262292 GXV262292:GXW262292 HHR262292:HHS262292 HRN262292:HRO262292 IBJ262292:IBK262292 ILF262292:ILG262292 IVB262292:IVC262292 JEX262292:JEY262292 JOT262292:JOU262292 JYP262292:JYQ262292 KIL262292:KIM262292 KSH262292:KSI262292 LCD262292:LCE262292 LLZ262292:LMA262292 LVV262292:LVW262292 MFR262292:MFS262292 MPN262292:MPO262292 MZJ262292:MZK262292 NJF262292:NJG262292 NTB262292:NTC262292 OCX262292:OCY262292 OMT262292:OMU262292 OWP262292:OWQ262292 PGL262292:PGM262292 PQH262292:PQI262292 QAD262292:QAE262292 QJZ262292:QKA262292 QTV262292:QTW262292 RDR262292:RDS262292 RNN262292:RNO262292 RXJ262292:RXK262292 SHF262292:SHG262292 SRB262292:SRC262292 TAX262292:TAY262292 TKT262292:TKU262292 TUP262292:TUQ262292 UEL262292:UEM262292 UOH262292:UOI262292 UYD262292:UYE262292 VHZ262292:VIA262292 VRV262292:VRW262292 WBR262292:WBS262292 WLN262292:WLO262292 WVJ262292:WVK262292 B327828:C327828 IX327828:IY327828 ST327828:SU327828 ACP327828:ACQ327828 AML327828:AMM327828 AWH327828:AWI327828 BGD327828:BGE327828 BPZ327828:BQA327828 BZV327828:BZW327828 CJR327828:CJS327828 CTN327828:CTO327828 DDJ327828:DDK327828 DNF327828:DNG327828 DXB327828:DXC327828 EGX327828:EGY327828 EQT327828:EQU327828 FAP327828:FAQ327828 FKL327828:FKM327828 FUH327828:FUI327828 GED327828:GEE327828 GNZ327828:GOA327828 GXV327828:GXW327828 HHR327828:HHS327828 HRN327828:HRO327828 IBJ327828:IBK327828 ILF327828:ILG327828 IVB327828:IVC327828 JEX327828:JEY327828 JOT327828:JOU327828 JYP327828:JYQ327828 KIL327828:KIM327828 KSH327828:KSI327828 LCD327828:LCE327828 LLZ327828:LMA327828 LVV327828:LVW327828 MFR327828:MFS327828 MPN327828:MPO327828 MZJ327828:MZK327828 NJF327828:NJG327828 NTB327828:NTC327828 OCX327828:OCY327828 OMT327828:OMU327828 OWP327828:OWQ327828 PGL327828:PGM327828 PQH327828:PQI327828 QAD327828:QAE327828 QJZ327828:QKA327828 QTV327828:QTW327828 RDR327828:RDS327828 RNN327828:RNO327828 RXJ327828:RXK327828 SHF327828:SHG327828 SRB327828:SRC327828 TAX327828:TAY327828 TKT327828:TKU327828 TUP327828:TUQ327828 UEL327828:UEM327828 UOH327828:UOI327828 UYD327828:UYE327828 VHZ327828:VIA327828 VRV327828:VRW327828 WBR327828:WBS327828 WLN327828:WLO327828 WVJ327828:WVK327828 B393364:C393364 IX393364:IY393364 ST393364:SU393364 ACP393364:ACQ393364 AML393364:AMM393364 AWH393364:AWI393364 BGD393364:BGE393364 BPZ393364:BQA393364 BZV393364:BZW393364 CJR393364:CJS393364 CTN393364:CTO393364 DDJ393364:DDK393364 DNF393364:DNG393364 DXB393364:DXC393364 EGX393364:EGY393364 EQT393364:EQU393364 FAP393364:FAQ393364 FKL393364:FKM393364 FUH393364:FUI393364 GED393364:GEE393364 GNZ393364:GOA393364 GXV393364:GXW393364 HHR393364:HHS393364 HRN393364:HRO393364 IBJ393364:IBK393364 ILF393364:ILG393364 IVB393364:IVC393364 JEX393364:JEY393364 JOT393364:JOU393364 JYP393364:JYQ393364 KIL393364:KIM393364 KSH393364:KSI393364 LCD393364:LCE393364 LLZ393364:LMA393364 LVV393364:LVW393364 MFR393364:MFS393364 MPN393364:MPO393364 MZJ393364:MZK393364 NJF393364:NJG393364 NTB393364:NTC393364 OCX393364:OCY393364 OMT393364:OMU393364 OWP393364:OWQ393364 PGL393364:PGM393364 PQH393364:PQI393364 QAD393364:QAE393364 QJZ393364:QKA393364 QTV393364:QTW393364 RDR393364:RDS393364 RNN393364:RNO393364 RXJ393364:RXK393364 SHF393364:SHG393364 SRB393364:SRC393364 TAX393364:TAY393364 TKT393364:TKU393364 TUP393364:TUQ393364 UEL393364:UEM393364 UOH393364:UOI393364 UYD393364:UYE393364 VHZ393364:VIA393364 VRV393364:VRW393364 WBR393364:WBS393364 WLN393364:WLO393364 WVJ393364:WVK393364 B458900:C458900 IX458900:IY458900 ST458900:SU458900 ACP458900:ACQ458900 AML458900:AMM458900 AWH458900:AWI458900 BGD458900:BGE458900 BPZ458900:BQA458900 BZV458900:BZW458900 CJR458900:CJS458900 CTN458900:CTO458900 DDJ458900:DDK458900 DNF458900:DNG458900 DXB458900:DXC458900 EGX458900:EGY458900 EQT458900:EQU458900 FAP458900:FAQ458900 FKL458900:FKM458900 FUH458900:FUI458900 GED458900:GEE458900 GNZ458900:GOA458900 GXV458900:GXW458900 HHR458900:HHS458900 HRN458900:HRO458900 IBJ458900:IBK458900 ILF458900:ILG458900 IVB458900:IVC458900 JEX458900:JEY458900 JOT458900:JOU458900 JYP458900:JYQ458900 KIL458900:KIM458900 KSH458900:KSI458900 LCD458900:LCE458900 LLZ458900:LMA458900 LVV458900:LVW458900 MFR458900:MFS458900 MPN458900:MPO458900 MZJ458900:MZK458900 NJF458900:NJG458900 NTB458900:NTC458900 OCX458900:OCY458900 OMT458900:OMU458900 OWP458900:OWQ458900 PGL458900:PGM458900 PQH458900:PQI458900 QAD458900:QAE458900 QJZ458900:QKA458900 QTV458900:QTW458900 RDR458900:RDS458900 RNN458900:RNO458900 RXJ458900:RXK458900 SHF458900:SHG458900 SRB458900:SRC458900 TAX458900:TAY458900 TKT458900:TKU458900 TUP458900:TUQ458900 UEL458900:UEM458900 UOH458900:UOI458900 UYD458900:UYE458900 VHZ458900:VIA458900 VRV458900:VRW458900 WBR458900:WBS458900 WLN458900:WLO458900 WVJ458900:WVK458900 B524436:C524436 IX524436:IY524436 ST524436:SU524436 ACP524436:ACQ524436 AML524436:AMM524436 AWH524436:AWI524436 BGD524436:BGE524436 BPZ524436:BQA524436 BZV524436:BZW524436 CJR524436:CJS524436 CTN524436:CTO524436 DDJ524436:DDK524436 DNF524436:DNG524436 DXB524436:DXC524436 EGX524436:EGY524436 EQT524436:EQU524436 FAP524436:FAQ524436 FKL524436:FKM524436 FUH524436:FUI524436 GED524436:GEE524436 GNZ524436:GOA524436 GXV524436:GXW524436 HHR524436:HHS524436 HRN524436:HRO524436 IBJ524436:IBK524436 ILF524436:ILG524436 IVB524436:IVC524436 JEX524436:JEY524436 JOT524436:JOU524436 JYP524436:JYQ524436 KIL524436:KIM524436 KSH524436:KSI524436 LCD524436:LCE524436 LLZ524436:LMA524436 LVV524436:LVW524436 MFR524436:MFS524436 MPN524436:MPO524436 MZJ524436:MZK524436 NJF524436:NJG524436 NTB524436:NTC524436 OCX524436:OCY524436 OMT524436:OMU524436 OWP524436:OWQ524436 PGL524436:PGM524436 PQH524436:PQI524436 QAD524436:QAE524436 QJZ524436:QKA524436 QTV524436:QTW524436 RDR524436:RDS524436 RNN524436:RNO524436 RXJ524436:RXK524436 SHF524436:SHG524436 SRB524436:SRC524436 TAX524436:TAY524436 TKT524436:TKU524436 TUP524436:TUQ524436 UEL524436:UEM524436 UOH524436:UOI524436 UYD524436:UYE524436 VHZ524436:VIA524436 VRV524436:VRW524436 WBR524436:WBS524436 WLN524436:WLO524436 WVJ524436:WVK524436 B589972:C589972 IX589972:IY589972 ST589972:SU589972 ACP589972:ACQ589972 AML589972:AMM589972 AWH589972:AWI589972 BGD589972:BGE589972 BPZ589972:BQA589972 BZV589972:BZW589972 CJR589972:CJS589972 CTN589972:CTO589972 DDJ589972:DDK589972 DNF589972:DNG589972 DXB589972:DXC589972 EGX589972:EGY589972 EQT589972:EQU589972 FAP589972:FAQ589972 FKL589972:FKM589972 FUH589972:FUI589972 GED589972:GEE589972 GNZ589972:GOA589972 GXV589972:GXW589972 HHR589972:HHS589972 HRN589972:HRO589972 IBJ589972:IBK589972 ILF589972:ILG589972 IVB589972:IVC589972 JEX589972:JEY589972 JOT589972:JOU589972 JYP589972:JYQ589972 KIL589972:KIM589972 KSH589972:KSI589972 LCD589972:LCE589972 LLZ589972:LMA589972 LVV589972:LVW589972 MFR589972:MFS589972 MPN589972:MPO589972 MZJ589972:MZK589972 NJF589972:NJG589972 NTB589972:NTC589972 OCX589972:OCY589972 OMT589972:OMU589972 OWP589972:OWQ589972 PGL589972:PGM589972 PQH589972:PQI589972 QAD589972:QAE589972 QJZ589972:QKA589972 QTV589972:QTW589972 RDR589972:RDS589972 RNN589972:RNO589972 RXJ589972:RXK589972 SHF589972:SHG589972 SRB589972:SRC589972 TAX589972:TAY589972 TKT589972:TKU589972 TUP589972:TUQ589972 UEL589972:UEM589972 UOH589972:UOI589972 UYD589972:UYE589972 VHZ589972:VIA589972 VRV589972:VRW589972 WBR589972:WBS589972 WLN589972:WLO589972 WVJ589972:WVK589972 B655508:C655508 IX655508:IY655508 ST655508:SU655508 ACP655508:ACQ655508 AML655508:AMM655508 AWH655508:AWI655508 BGD655508:BGE655508 BPZ655508:BQA655508 BZV655508:BZW655508 CJR655508:CJS655508 CTN655508:CTO655508 DDJ655508:DDK655508 DNF655508:DNG655508 DXB655508:DXC655508 EGX655508:EGY655508 EQT655508:EQU655508 FAP655508:FAQ655508 FKL655508:FKM655508 FUH655508:FUI655508 GED655508:GEE655508 GNZ655508:GOA655508 GXV655508:GXW655508 HHR655508:HHS655508 HRN655508:HRO655508 IBJ655508:IBK655508 ILF655508:ILG655508 IVB655508:IVC655508 JEX655508:JEY655508 JOT655508:JOU655508 JYP655508:JYQ655508 KIL655508:KIM655508 KSH655508:KSI655508 LCD655508:LCE655508 LLZ655508:LMA655508 LVV655508:LVW655508 MFR655508:MFS655508 MPN655508:MPO655508 MZJ655508:MZK655508 NJF655508:NJG655508 NTB655508:NTC655508 OCX655508:OCY655508 OMT655508:OMU655508 OWP655508:OWQ655508 PGL655508:PGM655508 PQH655508:PQI655508 QAD655508:QAE655508 QJZ655508:QKA655508 QTV655508:QTW655508 RDR655508:RDS655508 RNN655508:RNO655508 RXJ655508:RXK655508 SHF655508:SHG655508 SRB655508:SRC655508 TAX655508:TAY655508 TKT655508:TKU655508 TUP655508:TUQ655508 UEL655508:UEM655508 UOH655508:UOI655508 UYD655508:UYE655508 VHZ655508:VIA655508 VRV655508:VRW655508 WBR655508:WBS655508 WLN655508:WLO655508 WVJ655508:WVK655508 B721044:C721044 IX721044:IY721044 ST721044:SU721044 ACP721044:ACQ721044 AML721044:AMM721044 AWH721044:AWI721044 BGD721044:BGE721044 BPZ721044:BQA721044 BZV721044:BZW721044 CJR721044:CJS721044 CTN721044:CTO721044 DDJ721044:DDK721044 DNF721044:DNG721044 DXB721044:DXC721044 EGX721044:EGY721044 EQT721044:EQU721044 FAP721044:FAQ721044 FKL721044:FKM721044 FUH721044:FUI721044 GED721044:GEE721044 GNZ721044:GOA721044 GXV721044:GXW721044 HHR721044:HHS721044 HRN721044:HRO721044 IBJ721044:IBK721044 ILF721044:ILG721044 IVB721044:IVC721044 JEX721044:JEY721044 JOT721044:JOU721044 JYP721044:JYQ721044 KIL721044:KIM721044 KSH721044:KSI721044 LCD721044:LCE721044 LLZ721044:LMA721044 LVV721044:LVW721044 MFR721044:MFS721044 MPN721044:MPO721044 MZJ721044:MZK721044 NJF721044:NJG721044 NTB721044:NTC721044 OCX721044:OCY721044 OMT721044:OMU721044 OWP721044:OWQ721044 PGL721044:PGM721044 PQH721044:PQI721044 QAD721044:QAE721044 QJZ721044:QKA721044 QTV721044:QTW721044 RDR721044:RDS721044 RNN721044:RNO721044 RXJ721044:RXK721044 SHF721044:SHG721044 SRB721044:SRC721044 TAX721044:TAY721044 TKT721044:TKU721044 TUP721044:TUQ721044 UEL721044:UEM721044 UOH721044:UOI721044 UYD721044:UYE721044 VHZ721044:VIA721044 VRV721044:VRW721044 WBR721044:WBS721044 WLN721044:WLO721044 WVJ721044:WVK721044 B786580:C786580 IX786580:IY786580 ST786580:SU786580 ACP786580:ACQ786580 AML786580:AMM786580 AWH786580:AWI786580 BGD786580:BGE786580 BPZ786580:BQA786580 BZV786580:BZW786580 CJR786580:CJS786580 CTN786580:CTO786580 DDJ786580:DDK786580 DNF786580:DNG786580 DXB786580:DXC786580 EGX786580:EGY786580 EQT786580:EQU786580 FAP786580:FAQ786580 FKL786580:FKM786580 FUH786580:FUI786580 GED786580:GEE786580 GNZ786580:GOA786580 GXV786580:GXW786580 HHR786580:HHS786580 HRN786580:HRO786580 IBJ786580:IBK786580 ILF786580:ILG786580 IVB786580:IVC786580 JEX786580:JEY786580 JOT786580:JOU786580 JYP786580:JYQ786580 KIL786580:KIM786580 KSH786580:KSI786580 LCD786580:LCE786580 LLZ786580:LMA786580 LVV786580:LVW786580 MFR786580:MFS786580 MPN786580:MPO786580 MZJ786580:MZK786580 NJF786580:NJG786580 NTB786580:NTC786580 OCX786580:OCY786580 OMT786580:OMU786580 OWP786580:OWQ786580 PGL786580:PGM786580 PQH786580:PQI786580 QAD786580:QAE786580 QJZ786580:QKA786580 QTV786580:QTW786580 RDR786580:RDS786580 RNN786580:RNO786580 RXJ786580:RXK786580 SHF786580:SHG786580 SRB786580:SRC786580 TAX786580:TAY786580 TKT786580:TKU786580 TUP786580:TUQ786580 UEL786580:UEM786580 UOH786580:UOI786580 UYD786580:UYE786580 VHZ786580:VIA786580 VRV786580:VRW786580 WBR786580:WBS786580 WLN786580:WLO786580 WVJ786580:WVK786580 B852116:C852116 IX852116:IY852116 ST852116:SU852116 ACP852116:ACQ852116 AML852116:AMM852116 AWH852116:AWI852116 BGD852116:BGE852116 BPZ852116:BQA852116 BZV852116:BZW852116 CJR852116:CJS852116 CTN852116:CTO852116 DDJ852116:DDK852116 DNF852116:DNG852116 DXB852116:DXC852116 EGX852116:EGY852116 EQT852116:EQU852116 FAP852116:FAQ852116 FKL852116:FKM852116 FUH852116:FUI852116 GED852116:GEE852116 GNZ852116:GOA852116 GXV852116:GXW852116 HHR852116:HHS852116 HRN852116:HRO852116 IBJ852116:IBK852116 ILF852116:ILG852116 IVB852116:IVC852116 JEX852116:JEY852116 JOT852116:JOU852116 JYP852116:JYQ852116 KIL852116:KIM852116 KSH852116:KSI852116 LCD852116:LCE852116 LLZ852116:LMA852116 LVV852116:LVW852116 MFR852116:MFS852116 MPN852116:MPO852116 MZJ852116:MZK852116 NJF852116:NJG852116 NTB852116:NTC852116 OCX852116:OCY852116 OMT852116:OMU852116 OWP852116:OWQ852116 PGL852116:PGM852116 PQH852116:PQI852116 QAD852116:QAE852116 QJZ852116:QKA852116 QTV852116:QTW852116 RDR852116:RDS852116 RNN852116:RNO852116 RXJ852116:RXK852116 SHF852116:SHG852116 SRB852116:SRC852116 TAX852116:TAY852116 TKT852116:TKU852116 TUP852116:TUQ852116 UEL852116:UEM852116 UOH852116:UOI852116 UYD852116:UYE852116 VHZ852116:VIA852116 VRV852116:VRW852116 WBR852116:WBS852116 WLN852116:WLO852116 WVJ852116:WVK852116 B917652:C917652 IX917652:IY917652 ST917652:SU917652 ACP917652:ACQ917652 AML917652:AMM917652 AWH917652:AWI917652 BGD917652:BGE917652 BPZ917652:BQA917652 BZV917652:BZW917652 CJR917652:CJS917652 CTN917652:CTO917652 DDJ917652:DDK917652 DNF917652:DNG917652 DXB917652:DXC917652 EGX917652:EGY917652 EQT917652:EQU917652 FAP917652:FAQ917652 FKL917652:FKM917652 FUH917652:FUI917652 GED917652:GEE917652 GNZ917652:GOA917652 GXV917652:GXW917652 HHR917652:HHS917652 HRN917652:HRO917652 IBJ917652:IBK917652 ILF917652:ILG917652 IVB917652:IVC917652 JEX917652:JEY917652 JOT917652:JOU917652 JYP917652:JYQ917652 KIL917652:KIM917652 KSH917652:KSI917652 LCD917652:LCE917652 LLZ917652:LMA917652 LVV917652:LVW917652 MFR917652:MFS917652 MPN917652:MPO917652 MZJ917652:MZK917652 NJF917652:NJG917652 NTB917652:NTC917652 OCX917652:OCY917652 OMT917652:OMU917652 OWP917652:OWQ917652 PGL917652:PGM917652 PQH917652:PQI917652 QAD917652:QAE917652 QJZ917652:QKA917652 QTV917652:QTW917652 RDR917652:RDS917652 RNN917652:RNO917652 RXJ917652:RXK917652 SHF917652:SHG917652 SRB917652:SRC917652 TAX917652:TAY917652 TKT917652:TKU917652 TUP917652:TUQ917652 UEL917652:UEM917652 UOH917652:UOI917652 UYD917652:UYE917652 VHZ917652:VIA917652 VRV917652:VRW917652 WBR917652:WBS917652 WLN917652:WLO917652 WVJ917652:WVK917652 B983188:C983188 IX983188:IY983188 ST983188:SU983188 ACP983188:ACQ983188 AML983188:AMM983188 AWH983188:AWI983188 BGD983188:BGE983188 BPZ983188:BQA983188 BZV983188:BZW983188 CJR983188:CJS983188 CTN983188:CTO983188 DDJ983188:DDK983188 DNF983188:DNG983188 DXB983188:DXC983188 EGX983188:EGY983188 EQT983188:EQU983188 FAP983188:FAQ983188 FKL983188:FKM983188 FUH983188:FUI983188 GED983188:GEE983188 GNZ983188:GOA983188 GXV983188:GXW983188 HHR983188:HHS983188 HRN983188:HRO983188 IBJ983188:IBK983188 ILF983188:ILG983188 IVB983188:IVC983188 JEX983188:JEY983188 JOT983188:JOU983188 JYP983188:JYQ983188 KIL983188:KIM983188 KSH983188:KSI983188 LCD983188:LCE983188 LLZ983188:LMA983188 LVV983188:LVW983188 MFR983188:MFS983188 MPN983188:MPO983188 MZJ983188:MZK983188 NJF983188:NJG983188 NTB983188:NTC983188 OCX983188:OCY983188 OMT983188:OMU983188 OWP983188:OWQ983188 PGL983188:PGM983188 PQH983188:PQI983188 QAD983188:QAE983188 QJZ983188:QKA983188 QTV983188:QTW983188 RDR983188:RDS983188 RNN983188:RNO983188 RXJ983188:RXK983188 SHF983188:SHG983188 SRB983188:SRC983188 TAX983188:TAY983188 TKT983188:TKU983188 TUP983188:TUQ983188 UEL983188:UEM983188 UOH983188:UOI983188 UYD983188:UYE983188 VHZ983188:VIA983188 VRV983188:VRW983188 WBR983188:WBS983188 WLN983188:WLO983188 WVJ983188:WVK983188" xr:uid="{1AA8D405-655D-429E-9593-4E9A3E861FAC}">
      <formula1>M153</formula1>
    </dataValidation>
  </dataValidations>
  <pageMargins left="0.70866141732283472" right="0.70866141732283472" top="0.55118110236220474" bottom="0.15748031496062992" header="0.31496062992125984" footer="0.31496062992125984"/>
  <pageSetup paperSize="9" scale="41"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D50A4-99C7-4454-9C05-207A7E5EB1FA}">
  <sheetPr>
    <pageSetUpPr fitToPage="1"/>
  </sheetPr>
  <dimension ref="B1:N36"/>
  <sheetViews>
    <sheetView view="pageBreakPreview" zoomScale="70" zoomScaleNormal="100" zoomScaleSheetLayoutView="70" workbookViewId="0">
      <selection activeCell="K38" sqref="K38"/>
    </sheetView>
  </sheetViews>
  <sheetFormatPr defaultColWidth="9.81640625" defaultRowHeight="15"/>
  <cols>
    <col min="1" max="1" width="1.453125" style="122" customWidth="1"/>
    <col min="2" max="2" width="5.453125" style="122" customWidth="1"/>
    <col min="3" max="3" width="22.08984375" style="122" bestFit="1" customWidth="1"/>
    <col min="4" max="4" width="12.08984375" style="122" customWidth="1"/>
    <col min="5" max="5" width="15.36328125" style="122" bestFit="1" customWidth="1"/>
    <col min="6" max="6" width="6.54296875" style="122" customWidth="1"/>
    <col min="7" max="7" width="7.453125" style="122" customWidth="1"/>
    <col min="8" max="8" width="9.81640625" style="122"/>
    <col min="9" max="9" width="11.7265625" style="122" customWidth="1"/>
    <col min="10" max="10" width="12.6328125" style="122" customWidth="1"/>
    <col min="11" max="11" width="12.54296875" style="122" customWidth="1"/>
    <col min="12" max="12" width="1.36328125" style="122" customWidth="1"/>
    <col min="13" max="13" width="0" style="122" hidden="1" customWidth="1"/>
    <col min="14" max="16384" width="9.81640625" style="122"/>
  </cols>
  <sheetData>
    <row r="1" spans="2:14">
      <c r="B1" s="122" t="s">
        <v>256</v>
      </c>
    </row>
    <row r="2" spans="2:14">
      <c r="B2" s="455" t="s">
        <v>223</v>
      </c>
      <c r="C2" s="455"/>
      <c r="D2" s="455"/>
      <c r="E2" s="455"/>
    </row>
    <row r="3" spans="2:14">
      <c r="B3" s="455"/>
      <c r="C3" s="455"/>
      <c r="D3" s="455"/>
      <c r="E3" s="455"/>
      <c r="F3" s="123"/>
      <c r="G3" s="123"/>
      <c r="H3" s="123"/>
      <c r="I3" s="123"/>
      <c r="J3" s="123"/>
      <c r="K3" s="123"/>
    </row>
    <row r="4" spans="2:14">
      <c r="B4" s="124" t="s">
        <v>97</v>
      </c>
      <c r="K4" s="125"/>
    </row>
    <row r="5" spans="2:14" s="126" customFormat="1" ht="14">
      <c r="B5" s="124" t="s">
        <v>224</v>
      </c>
      <c r="M5" s="127"/>
      <c r="N5" s="127"/>
    </row>
    <row r="6" spans="2:14">
      <c r="B6" s="124"/>
      <c r="K6" s="125"/>
    </row>
    <row r="7" spans="2:14" ht="19.5">
      <c r="I7" s="456" t="s">
        <v>225</v>
      </c>
      <c r="J7" s="456"/>
      <c r="K7" s="456"/>
    </row>
    <row r="8" spans="2:14" ht="19.5">
      <c r="I8" s="456" t="s">
        <v>226</v>
      </c>
      <c r="J8" s="456"/>
      <c r="K8" s="456"/>
    </row>
    <row r="9" spans="2:14" ht="19.5">
      <c r="K9" s="128"/>
    </row>
    <row r="10" spans="2:14" ht="16.5">
      <c r="J10" s="32">
        <v>1</v>
      </c>
      <c r="K10" s="129" t="s">
        <v>138</v>
      </c>
    </row>
    <row r="11" spans="2:14" s="130" customFormat="1" ht="16">
      <c r="B11" s="121" t="s">
        <v>241</v>
      </c>
    </row>
    <row r="12" spans="2:14" s="130" customFormat="1" ht="16">
      <c r="B12" s="121" t="s">
        <v>242</v>
      </c>
    </row>
    <row r="14" spans="2:14">
      <c r="B14" s="122" t="s">
        <v>227</v>
      </c>
    </row>
    <row r="15" spans="2:14">
      <c r="H15" s="131" t="s">
        <v>228</v>
      </c>
    </row>
    <row r="16" spans="2:14">
      <c r="B16" s="122" t="s">
        <v>229</v>
      </c>
    </row>
    <row r="18" spans="2:13">
      <c r="B18" s="122" t="s">
        <v>230</v>
      </c>
    </row>
    <row r="20" spans="2:13">
      <c r="B20" s="122" t="s">
        <v>231</v>
      </c>
    </row>
    <row r="22" spans="2:13">
      <c r="B22" s="122" t="s">
        <v>232</v>
      </c>
      <c r="G22" s="122" t="s">
        <v>233</v>
      </c>
    </row>
    <row r="23" spans="2:13" ht="15.5" thickBot="1"/>
    <row r="24" spans="2:13" ht="20" thickBot="1">
      <c r="C24" s="132" t="s">
        <v>234</v>
      </c>
      <c r="D24" s="133" t="s">
        <v>235</v>
      </c>
      <c r="E24" s="134" t="s">
        <v>236</v>
      </c>
      <c r="I24" s="457" t="s">
        <v>237</v>
      </c>
      <c r="J24" s="457"/>
    </row>
    <row r="25" spans="2:13" ht="16" thickTop="1" thickBot="1">
      <c r="C25" s="135">
        <v>2.2000000000000002</v>
      </c>
      <c r="D25" s="136"/>
      <c r="E25" s="137" t="str">
        <f>IF(D25="","",C25*D25)</f>
        <v/>
      </c>
    </row>
    <row r="26" spans="2:13">
      <c r="C26" s="138">
        <v>2.8</v>
      </c>
      <c r="D26" s="136"/>
      <c r="E26" s="139" t="str">
        <f t="shared" ref="E26:E35" si="0">IF(D26="","",C26*D26)</f>
        <v/>
      </c>
      <c r="H26" s="449" t="s">
        <v>235</v>
      </c>
      <c r="I26" s="451" t="str">
        <f>IF(D36&lt;=10,"OK","NG")</f>
        <v>OK</v>
      </c>
      <c r="J26" s="452"/>
    </row>
    <row r="27" spans="2:13" ht="15.5" thickBot="1">
      <c r="C27" s="138">
        <v>3.6</v>
      </c>
      <c r="D27" s="136"/>
      <c r="E27" s="139" t="str">
        <f t="shared" si="0"/>
        <v/>
      </c>
      <c r="H27" s="450"/>
      <c r="I27" s="453"/>
      <c r="J27" s="454"/>
      <c r="M27" s="122">
        <v>1</v>
      </c>
    </row>
    <row r="28" spans="2:13">
      <c r="C28" s="138">
        <v>4.5</v>
      </c>
      <c r="D28" s="136"/>
      <c r="E28" s="139" t="str">
        <f t="shared" si="0"/>
        <v/>
      </c>
      <c r="M28" s="122">
        <v>2</v>
      </c>
    </row>
    <row r="29" spans="2:13" ht="15.5" thickBot="1">
      <c r="C29" s="138">
        <v>5.6</v>
      </c>
      <c r="D29" s="136"/>
      <c r="E29" s="139" t="str">
        <f t="shared" si="0"/>
        <v/>
      </c>
      <c r="M29" s="122">
        <v>3</v>
      </c>
    </row>
    <row r="30" spans="2:13">
      <c r="C30" s="138">
        <v>7.1</v>
      </c>
      <c r="D30" s="136">
        <v>3</v>
      </c>
      <c r="E30" s="139">
        <f t="shared" si="0"/>
        <v>21.299999999999997</v>
      </c>
      <c r="H30" s="449" t="s">
        <v>238</v>
      </c>
      <c r="I30" s="451" t="str">
        <f>IF(E36&lt;28,"NG",IF(E36&lt;=56,"OK","NG"))</f>
        <v>OK</v>
      </c>
      <c r="J30" s="452"/>
      <c r="M30" s="122">
        <v>4</v>
      </c>
    </row>
    <row r="31" spans="2:13" ht="15.5" thickBot="1">
      <c r="C31" s="140">
        <v>8</v>
      </c>
      <c r="D31" s="136"/>
      <c r="E31" s="139" t="str">
        <f t="shared" si="0"/>
        <v/>
      </c>
      <c r="H31" s="450"/>
      <c r="I31" s="453"/>
      <c r="J31" s="454"/>
      <c r="M31" s="122">
        <v>5</v>
      </c>
    </row>
    <row r="32" spans="2:13">
      <c r="C32" s="140">
        <v>9</v>
      </c>
      <c r="D32" s="136"/>
      <c r="E32" s="139" t="str">
        <f t="shared" si="0"/>
        <v/>
      </c>
      <c r="M32" s="122">
        <v>6</v>
      </c>
    </row>
    <row r="33" spans="3:13">
      <c r="C33" s="138">
        <v>11.2</v>
      </c>
      <c r="D33" s="136">
        <v>3</v>
      </c>
      <c r="E33" s="139">
        <f t="shared" si="0"/>
        <v>33.599999999999994</v>
      </c>
      <c r="M33" s="122">
        <v>7</v>
      </c>
    </row>
    <row r="34" spans="3:13">
      <c r="C34" s="140">
        <v>14</v>
      </c>
      <c r="D34" s="136"/>
      <c r="E34" s="139" t="str">
        <f t="shared" si="0"/>
        <v/>
      </c>
      <c r="G34" s="141"/>
      <c r="H34" s="122" t="s">
        <v>239</v>
      </c>
      <c r="M34" s="122">
        <v>8</v>
      </c>
    </row>
    <row r="35" spans="3:13" ht="15.5" thickBot="1">
      <c r="C35" s="142">
        <v>16</v>
      </c>
      <c r="D35" s="143"/>
      <c r="E35" s="144" t="str">
        <f t="shared" si="0"/>
        <v/>
      </c>
      <c r="M35" s="122">
        <v>9</v>
      </c>
    </row>
    <row r="36" spans="3:13" ht="16" thickTop="1" thickBot="1">
      <c r="C36" s="145" t="s">
        <v>240</v>
      </c>
      <c r="D36" s="146">
        <f>SUM(D25:D35)</f>
        <v>6</v>
      </c>
      <c r="E36" s="147">
        <f>SUM(E25:E35)</f>
        <v>54.899999999999991</v>
      </c>
      <c r="M36" s="122">
        <v>10</v>
      </c>
    </row>
  </sheetData>
  <sheetProtection algorithmName="SHA-512" hashValue="moTNs5CSeSIw4d0M7c5Lpdp9vGV9lCDArmo2zg+CuwSkrjEHEYfPBGQJal2Erp7Ts1h/lpPHE0cXtnk9RPytdQ==" saltValue="dVjStftmkeLYs2YLd8v7WA==" spinCount="100000" sheet="1" objects="1" scenarios="1"/>
  <mergeCells count="8">
    <mergeCell ref="H30:H31"/>
    <mergeCell ref="I30:J31"/>
    <mergeCell ref="B2:E3"/>
    <mergeCell ref="I7:K7"/>
    <mergeCell ref="I8:K8"/>
    <mergeCell ref="I24:J24"/>
    <mergeCell ref="H26:H27"/>
    <mergeCell ref="I26:J27"/>
  </mergeCells>
  <phoneticPr fontId="1"/>
  <dataValidations count="1">
    <dataValidation type="list" allowBlank="1" showInputMessage="1" showErrorMessage="1" sqref="D25:D35" xr:uid="{85AA542A-FF1A-48D2-8E11-2FC635E721CB}">
      <formula1>$M$26:$M$36</formula1>
    </dataValidation>
  </dataValidations>
  <pageMargins left="0.70866141732283472" right="0.70866141732283472" top="0.74803149606299213" bottom="0.74803149606299213" header="0.31496062992125984" footer="0.31496062992125984"/>
  <pageSetup paperSize="9" scale="7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41DB2-C4B9-432B-98C4-EB665E0A9187}">
  <sheetPr>
    <pageSetUpPr fitToPage="1"/>
  </sheetPr>
  <dimension ref="B1:N36"/>
  <sheetViews>
    <sheetView view="pageBreakPreview" zoomScale="85" zoomScaleNormal="100" zoomScaleSheetLayoutView="85" workbookViewId="0">
      <selection activeCell="D35" sqref="D35"/>
    </sheetView>
  </sheetViews>
  <sheetFormatPr defaultColWidth="9.81640625" defaultRowHeight="15"/>
  <cols>
    <col min="1" max="1" width="1.453125" style="122" customWidth="1"/>
    <col min="2" max="2" width="5.453125" style="122" customWidth="1"/>
    <col min="3" max="3" width="22.08984375" style="122" bestFit="1" customWidth="1"/>
    <col min="4" max="4" width="12.08984375" style="122" customWidth="1"/>
    <col min="5" max="5" width="15.36328125" style="122" bestFit="1" customWidth="1"/>
    <col min="6" max="6" width="6.54296875" style="122" customWidth="1"/>
    <col min="7" max="7" width="7.453125" style="122" customWidth="1"/>
    <col min="8" max="8" width="9.81640625" style="122"/>
    <col min="9" max="9" width="11.7265625" style="122" customWidth="1"/>
    <col min="10" max="10" width="12.6328125" style="122" customWidth="1"/>
    <col min="11" max="11" width="12.54296875" style="122" customWidth="1"/>
    <col min="12" max="12" width="1.36328125" style="122" customWidth="1"/>
    <col min="13" max="13" width="0" style="122" hidden="1" customWidth="1"/>
    <col min="14" max="16384" width="9.81640625" style="122"/>
  </cols>
  <sheetData>
    <row r="1" spans="2:14">
      <c r="B1" s="122" t="s">
        <v>256</v>
      </c>
    </row>
    <row r="2" spans="2:14">
      <c r="B2" s="455" t="s">
        <v>223</v>
      </c>
      <c r="C2" s="455"/>
      <c r="D2" s="455"/>
      <c r="E2" s="455"/>
    </row>
    <row r="3" spans="2:14">
      <c r="B3" s="455"/>
      <c r="C3" s="455"/>
      <c r="D3" s="455"/>
      <c r="E3" s="455"/>
      <c r="F3" s="123"/>
      <c r="G3" s="123"/>
      <c r="H3" s="123"/>
      <c r="I3" s="123"/>
      <c r="J3" s="123"/>
      <c r="K3" s="123"/>
    </row>
    <row r="4" spans="2:14">
      <c r="B4" s="124" t="s">
        <v>97</v>
      </c>
      <c r="K4" s="125"/>
    </row>
    <row r="5" spans="2:14" s="126" customFormat="1" ht="14">
      <c r="B5" s="124" t="s">
        <v>224</v>
      </c>
      <c r="M5" s="127"/>
      <c r="N5" s="127"/>
    </row>
    <row r="6" spans="2:14">
      <c r="B6" s="124"/>
      <c r="K6" s="125"/>
    </row>
    <row r="7" spans="2:14" ht="19.5">
      <c r="I7" s="456" t="s">
        <v>225</v>
      </c>
      <c r="J7" s="456"/>
      <c r="K7" s="456"/>
    </row>
    <row r="8" spans="2:14" ht="19.5">
      <c r="I8" s="456" t="s">
        <v>226</v>
      </c>
      <c r="J8" s="456"/>
      <c r="K8" s="456"/>
    </row>
    <row r="9" spans="2:14" ht="19.5">
      <c r="K9" s="128"/>
    </row>
    <row r="10" spans="2:14" ht="16.5">
      <c r="J10" s="32"/>
      <c r="K10" s="129" t="s">
        <v>138</v>
      </c>
    </row>
    <row r="11" spans="2:14" s="130" customFormat="1" ht="16">
      <c r="B11" s="121" t="s">
        <v>241</v>
      </c>
    </row>
    <row r="12" spans="2:14" s="130" customFormat="1" ht="16">
      <c r="B12" s="121" t="s">
        <v>242</v>
      </c>
    </row>
    <row r="14" spans="2:14">
      <c r="B14" s="122" t="s">
        <v>227</v>
      </c>
    </row>
    <row r="15" spans="2:14">
      <c r="H15" s="131" t="s">
        <v>228</v>
      </c>
    </row>
    <row r="16" spans="2:14">
      <c r="B16" s="122" t="s">
        <v>229</v>
      </c>
    </row>
    <row r="18" spans="2:13">
      <c r="B18" s="122" t="s">
        <v>230</v>
      </c>
    </row>
    <row r="20" spans="2:13">
      <c r="B20" s="122" t="s">
        <v>231</v>
      </c>
    </row>
    <row r="22" spans="2:13">
      <c r="B22" s="122" t="s">
        <v>232</v>
      </c>
      <c r="G22" s="122" t="s">
        <v>233</v>
      </c>
    </row>
    <row r="23" spans="2:13" ht="15.5" thickBot="1"/>
    <row r="24" spans="2:13" ht="20" thickBot="1">
      <c r="C24" s="132" t="s">
        <v>234</v>
      </c>
      <c r="D24" s="133" t="s">
        <v>235</v>
      </c>
      <c r="E24" s="134" t="s">
        <v>236</v>
      </c>
      <c r="I24" s="457" t="s">
        <v>237</v>
      </c>
      <c r="J24" s="457"/>
    </row>
    <row r="25" spans="2:13" ht="16" thickTop="1" thickBot="1">
      <c r="C25" s="135">
        <v>2.2000000000000002</v>
      </c>
      <c r="D25" s="136"/>
      <c r="E25" s="137" t="str">
        <f>IF(D25="","",C25*D25)</f>
        <v/>
      </c>
    </row>
    <row r="26" spans="2:13">
      <c r="C26" s="138">
        <v>2.8</v>
      </c>
      <c r="D26" s="136"/>
      <c r="E26" s="139" t="str">
        <f t="shared" ref="E26:E35" si="0">IF(D26="","",C26*D26)</f>
        <v/>
      </c>
      <c r="H26" s="449" t="s">
        <v>235</v>
      </c>
      <c r="I26" s="451" t="str">
        <f>IF(D36&lt;=10,"OK","NG")</f>
        <v>OK</v>
      </c>
      <c r="J26" s="452"/>
    </row>
    <row r="27" spans="2:13" ht="15.5" thickBot="1">
      <c r="C27" s="138">
        <v>3.6</v>
      </c>
      <c r="D27" s="136"/>
      <c r="E27" s="139" t="str">
        <f t="shared" si="0"/>
        <v/>
      </c>
      <c r="H27" s="450"/>
      <c r="I27" s="453"/>
      <c r="J27" s="454"/>
      <c r="M27" s="122">
        <v>1</v>
      </c>
    </row>
    <row r="28" spans="2:13">
      <c r="C28" s="138">
        <v>4.5</v>
      </c>
      <c r="D28" s="136"/>
      <c r="E28" s="139" t="str">
        <f t="shared" si="0"/>
        <v/>
      </c>
      <c r="M28" s="122">
        <v>2</v>
      </c>
    </row>
    <row r="29" spans="2:13" ht="15.5" thickBot="1">
      <c r="C29" s="138">
        <v>5.6</v>
      </c>
      <c r="D29" s="136"/>
      <c r="E29" s="139" t="str">
        <f t="shared" si="0"/>
        <v/>
      </c>
      <c r="M29" s="122">
        <v>3</v>
      </c>
    </row>
    <row r="30" spans="2:13">
      <c r="C30" s="138">
        <v>7.1</v>
      </c>
      <c r="D30" s="136"/>
      <c r="E30" s="139" t="str">
        <f t="shared" si="0"/>
        <v/>
      </c>
      <c r="H30" s="449" t="s">
        <v>238</v>
      </c>
      <c r="I30" s="451" t="str">
        <f>IF(E36&lt;28,"NG",IF(E36&lt;=56,"OK","NG"))</f>
        <v>NG</v>
      </c>
      <c r="J30" s="452"/>
      <c r="M30" s="122">
        <v>4</v>
      </c>
    </row>
    <row r="31" spans="2:13" ht="15.5" thickBot="1">
      <c r="C31" s="140">
        <v>8</v>
      </c>
      <c r="D31" s="136"/>
      <c r="E31" s="139" t="str">
        <f t="shared" si="0"/>
        <v/>
      </c>
      <c r="H31" s="450"/>
      <c r="I31" s="453"/>
      <c r="J31" s="454"/>
      <c r="M31" s="122">
        <v>5</v>
      </c>
    </row>
    <row r="32" spans="2:13">
      <c r="C32" s="140">
        <v>9</v>
      </c>
      <c r="D32" s="136"/>
      <c r="E32" s="139" t="str">
        <f t="shared" si="0"/>
        <v/>
      </c>
      <c r="M32" s="122">
        <v>6</v>
      </c>
    </row>
    <row r="33" spans="3:13">
      <c r="C33" s="138">
        <v>11.2</v>
      </c>
      <c r="D33" s="136"/>
      <c r="E33" s="139" t="str">
        <f t="shared" si="0"/>
        <v/>
      </c>
      <c r="M33" s="122">
        <v>7</v>
      </c>
    </row>
    <row r="34" spans="3:13">
      <c r="C34" s="140">
        <v>14</v>
      </c>
      <c r="D34" s="136"/>
      <c r="E34" s="139" t="str">
        <f t="shared" si="0"/>
        <v/>
      </c>
      <c r="G34" s="141"/>
      <c r="H34" s="122" t="s">
        <v>239</v>
      </c>
      <c r="M34" s="122">
        <v>8</v>
      </c>
    </row>
    <row r="35" spans="3:13" ht="15.5" thickBot="1">
      <c r="C35" s="142">
        <v>16</v>
      </c>
      <c r="D35" s="143"/>
      <c r="E35" s="144" t="str">
        <f t="shared" si="0"/>
        <v/>
      </c>
      <c r="M35" s="122">
        <v>9</v>
      </c>
    </row>
    <row r="36" spans="3:13" ht="16" thickTop="1" thickBot="1">
      <c r="C36" s="145" t="s">
        <v>240</v>
      </c>
      <c r="D36" s="146">
        <f>SUM(D25:D35)</f>
        <v>0</v>
      </c>
      <c r="E36" s="147">
        <f>SUM(E25:E35)</f>
        <v>0</v>
      </c>
      <c r="M36" s="122">
        <v>10</v>
      </c>
    </row>
  </sheetData>
  <mergeCells count="8">
    <mergeCell ref="H30:H31"/>
    <mergeCell ref="I30:J31"/>
    <mergeCell ref="B2:E3"/>
    <mergeCell ref="I7:K7"/>
    <mergeCell ref="I8:K8"/>
    <mergeCell ref="I24:J24"/>
    <mergeCell ref="H26:H27"/>
    <mergeCell ref="I26:J27"/>
  </mergeCells>
  <phoneticPr fontId="1"/>
  <dataValidations count="1">
    <dataValidation type="list" allowBlank="1" showInputMessage="1" showErrorMessage="1" sqref="D25:D35" xr:uid="{67EF02D5-E6B6-4798-AEED-A2CDF84DAD41}">
      <formula1>$M$26:$M$36</formula1>
    </dataValidation>
  </dataValidations>
  <pageMargins left="0.70866141732283472" right="0.70866141732283472" top="0.74803149606299213" bottom="0.74803149606299213" header="0.31496062992125984" footer="0.31496062992125984"/>
  <pageSetup paperSize="9" scale="7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93C66-AEE8-4D95-9F92-505B328079C8}">
  <sheetPr>
    <pageSetUpPr fitToPage="1"/>
  </sheetPr>
  <dimension ref="A1:N42"/>
  <sheetViews>
    <sheetView showGridLines="0" view="pageBreakPreview" zoomScale="80" zoomScaleNormal="55" zoomScaleSheetLayoutView="80" workbookViewId="0">
      <selection activeCell="B2" sqref="B2"/>
    </sheetView>
  </sheetViews>
  <sheetFormatPr defaultColWidth="9" defaultRowHeight="20"/>
  <cols>
    <col min="1" max="1" width="3.6328125" style="35" customWidth="1"/>
    <col min="2" max="2" width="4.90625" style="35" customWidth="1"/>
    <col min="3" max="3" width="5.9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08984375" style="35" customWidth="1"/>
    <col min="14" max="14" width="10.90625" style="35" customWidth="1"/>
    <col min="15" max="16384" width="9" style="35"/>
  </cols>
  <sheetData>
    <row r="1" spans="1:14">
      <c r="A1" s="92"/>
      <c r="B1" s="122" t="s">
        <v>256</v>
      </c>
      <c r="M1" s="35" t="s">
        <v>137</v>
      </c>
    </row>
    <row r="2" spans="1:14" ht="8.5" customHeight="1"/>
    <row r="3" spans="1:14" ht="29">
      <c r="A3" s="36" t="s">
        <v>173</v>
      </c>
    </row>
    <row r="4" spans="1:14" ht="22.5">
      <c r="A4" s="485" t="s">
        <v>96</v>
      </c>
      <c r="B4" s="486"/>
      <c r="C4" s="486"/>
      <c r="D4" s="486"/>
      <c r="E4" s="486"/>
      <c r="F4" s="486"/>
      <c r="G4" s="486"/>
      <c r="H4" s="486"/>
      <c r="I4" s="486"/>
      <c r="J4" s="486"/>
      <c r="K4" s="486"/>
      <c r="L4" s="486"/>
      <c r="M4" s="32"/>
      <c r="N4" s="37" t="s">
        <v>138</v>
      </c>
    </row>
    <row r="5" spans="1:14">
      <c r="A5" s="40"/>
      <c r="B5" s="39" t="s">
        <v>97</v>
      </c>
    </row>
    <row r="6" spans="1:14">
      <c r="A6" s="40"/>
      <c r="B6" s="39" t="s">
        <v>98</v>
      </c>
    </row>
    <row r="7" spans="1:14" ht="11.5" customHeight="1">
      <c r="A7" s="40"/>
      <c r="B7" s="39"/>
    </row>
    <row r="8" spans="1:14" ht="20.5" thickBot="1">
      <c r="A8" s="40" t="s">
        <v>66</v>
      </c>
      <c r="I8" s="43"/>
      <c r="K8" s="35" t="s">
        <v>136</v>
      </c>
    </row>
    <row r="9" spans="1:14" ht="25.5" customHeight="1" thickBot="1">
      <c r="B9" s="15" t="s">
        <v>73</v>
      </c>
      <c r="C9" s="16"/>
      <c r="D9" s="16"/>
      <c r="E9" s="16"/>
      <c r="F9" s="41"/>
      <c r="G9" s="42"/>
    </row>
    <row r="10" spans="1:14" ht="21.75" customHeight="1" thickBot="1">
      <c r="B10" s="487" t="s">
        <v>41</v>
      </c>
      <c r="C10" s="488"/>
      <c r="D10" s="24">
        <v>60</v>
      </c>
      <c r="E10" s="17" t="s">
        <v>42</v>
      </c>
      <c r="F10" s="44"/>
      <c r="G10" s="489"/>
      <c r="H10" s="490"/>
      <c r="I10" s="490"/>
      <c r="J10" s="45"/>
      <c r="K10" s="33"/>
      <c r="L10" s="46"/>
    </row>
    <row r="11" spans="1:14" ht="21.75" customHeight="1" thickBot="1">
      <c r="B11" s="491" t="s">
        <v>62</v>
      </c>
      <c r="C11" s="492"/>
      <c r="D11" s="25">
        <v>10</v>
      </c>
      <c r="E11" s="47" t="s">
        <v>58</v>
      </c>
      <c r="F11" s="48"/>
      <c r="G11" s="18" t="s">
        <v>59</v>
      </c>
      <c r="H11" s="18"/>
      <c r="I11" s="19">
        <f>IF(ISERROR(VLOOKUP(D11,'ブレーカー容量別突入電流、消費電力値'!A1:D4,2,FALSE)),"",(VLOOKUP(D11,'ブレーカー容量別突入電流、消費電力値'!A1:D4,2,FALSE)))</f>
        <v>1</v>
      </c>
      <c r="J11" s="49"/>
      <c r="K11" s="20" t="s">
        <v>60</v>
      </c>
    </row>
    <row r="12" spans="1:14" ht="12" customHeight="1">
      <c r="B12" s="50" t="s">
        <v>84</v>
      </c>
      <c r="C12" s="51"/>
      <c r="D12" s="52"/>
      <c r="E12" s="52"/>
      <c r="F12" s="52"/>
      <c r="G12" s="52"/>
      <c r="H12" s="52"/>
      <c r="I12" s="52"/>
      <c r="J12" s="52"/>
      <c r="K12" s="52"/>
    </row>
    <row r="13" spans="1:14" ht="20.25" customHeight="1" thickBot="1">
      <c r="B13" s="53" t="s">
        <v>74</v>
      </c>
      <c r="C13" s="33"/>
      <c r="D13" s="45"/>
      <c r="E13" s="45"/>
      <c r="F13" s="45"/>
      <c r="G13" s="45"/>
      <c r="H13" s="45"/>
      <c r="I13" s="45"/>
      <c r="J13" s="45"/>
      <c r="K13" s="45"/>
    </row>
    <row r="14" spans="1:14" ht="21.75" customHeight="1" thickBot="1">
      <c r="B14" s="493" t="s">
        <v>48</v>
      </c>
      <c r="C14" s="494"/>
      <c r="D14" s="54" t="s">
        <v>0</v>
      </c>
      <c r="E14" s="55" t="s">
        <v>16</v>
      </c>
      <c r="F14" s="56" t="s">
        <v>44</v>
      </c>
      <c r="G14" s="57" t="s">
        <v>39</v>
      </c>
      <c r="H14" s="57" t="s">
        <v>40</v>
      </c>
      <c r="I14" s="58" t="s">
        <v>37</v>
      </c>
      <c r="J14" s="59" t="s">
        <v>35</v>
      </c>
      <c r="K14" s="60" t="s">
        <v>38</v>
      </c>
      <c r="L14" s="60" t="s">
        <v>77</v>
      </c>
      <c r="M14" s="60" t="s">
        <v>78</v>
      </c>
    </row>
    <row r="15" spans="1:14" ht="19" customHeight="1">
      <c r="B15" s="495" t="s">
        <v>71</v>
      </c>
      <c r="C15" s="61">
        <v>1</v>
      </c>
      <c r="D15" s="26" t="s">
        <v>174</v>
      </c>
      <c r="E15" s="27">
        <v>2</v>
      </c>
      <c r="F15" s="62">
        <f>IF(ISERROR(VLOOKUP(D15,アイシン室内機データ!$A$1:$F$76,3,FALSE)),"",VLOOKUP(D15,アイシン室内機データ!$A$1:$F$76,3,FALSE))</f>
        <v>16</v>
      </c>
      <c r="G15" s="62">
        <f>IF(ISERROR(E15*F15),"",(E15*F15))</f>
        <v>32</v>
      </c>
      <c r="H15" s="62">
        <f>IF(ISERROR(VLOOKUP(D15,アイシン室内機データ!$A$1:$F$76,4,FALSE)),"",VLOOKUP(D15,アイシン室内機データ!$A$1:$F$76,4,FALSE))</f>
        <v>4.2</v>
      </c>
      <c r="I15" s="62">
        <f>IF(ISERROR(E15*H15),"",(E15*H15))</f>
        <v>8.4</v>
      </c>
      <c r="J15" s="63">
        <f>IF(ISERROR(IF($D$10=50,VLOOKUP(D15,アイシン室内機データ!$A$1:$F$76,5,FALSE),IF($D$10=60,VLOOKUP(D15,アイシン室内機データ!$A$1:$F$76,6,FALSE),""))),"",IF($D$10=50,VLOOKUP(D15,アイシン室内機データ!A$1:$F$76,5,FALSE),IF($D$10=60,VLOOKUP(D15,アイシン室内機データ!$A$1:$F$76,6,FALSE),"")))</f>
        <v>1.3</v>
      </c>
      <c r="K15" s="64">
        <f>IF(ISERROR(E15*J15),"",(E15*J15))</f>
        <v>2.6</v>
      </c>
      <c r="L15" s="93" t="s">
        <v>139</v>
      </c>
      <c r="M15" s="64">
        <f>IF(L15="〇",G15,0)</f>
        <v>32</v>
      </c>
    </row>
    <row r="16" spans="1:14" ht="19" customHeight="1">
      <c r="B16" s="496"/>
      <c r="C16" s="65">
        <v>2</v>
      </c>
      <c r="D16" s="28" t="s">
        <v>175</v>
      </c>
      <c r="E16" s="29">
        <v>4</v>
      </c>
      <c r="F16" s="115">
        <f>IF(ISERROR(VLOOKUP(D16,アイシン室内機データ!$A$1:$F$76,3,FALSE)),"",VLOOKUP(D16,アイシン室内機データ!$A$1:$F$76,3,FALSE))</f>
        <v>5.6</v>
      </c>
      <c r="G16" s="115">
        <f>IF(ISERROR(E16*F16),"",(E16*F16))</f>
        <v>22.4</v>
      </c>
      <c r="H16" s="115">
        <f>IF(ISERROR(VLOOKUP(D16,アイシン室内機データ!$A$1:$F$76,4,FALSE)),"",VLOOKUP(D16,アイシン室内機データ!$A$1:$F$76,4,FALSE))</f>
        <v>4.05</v>
      </c>
      <c r="I16" s="115">
        <f>IF(ISERROR(E16*H16),"",(E16*H16))</f>
        <v>16.2</v>
      </c>
      <c r="J16" s="116">
        <f>IF(ISERROR(IF($D$10=50,VLOOKUP(D16,アイシン室内機データ!$A$1:$F$76,5,FALSE),IF($D$10=60,VLOOKUP(D16,アイシン室内機データ!$A$1:$F$76,6,FALSE),""))),"",IF($D$10=50,VLOOKUP(D16,アイシン室内機データ!A$1:$F$76,5,FALSE),IF($D$10=60,VLOOKUP(D16,アイシン室内機データ!$A$1:$F$76,6,FALSE),"")))</f>
        <v>0.6</v>
      </c>
      <c r="K16" s="117">
        <f t="shared" ref="K16:K25" si="0">IF(ISERROR(E16*J16),"",(E16*J16))</f>
        <v>2.4</v>
      </c>
      <c r="L16" s="114" t="s">
        <v>139</v>
      </c>
      <c r="M16" s="113">
        <f t="shared" ref="M16:M25" si="1">IF(L16="〇",G16,0)</f>
        <v>22.4</v>
      </c>
    </row>
    <row r="17" spans="1:14" ht="19" customHeight="1">
      <c r="B17" s="496"/>
      <c r="C17" s="65">
        <v>3</v>
      </c>
      <c r="D17" s="28"/>
      <c r="E17" s="29"/>
      <c r="F17" s="66" t="str">
        <f>IF(ISERROR(VLOOKUP(D17,アイシン室内機データ!$A$1:$F$76,3,FALSE)),"",VLOOKUP(D17,アイシン室内機データ!$A$1:$F$76,3,FALSE))</f>
        <v/>
      </c>
      <c r="G17" s="66" t="str">
        <f>IF(ISERROR(E17*F17),"",(E17*F17))</f>
        <v/>
      </c>
      <c r="H17" s="66" t="str">
        <f>IF(ISERROR(VLOOKUP(D17,アイシン室内機データ!$A$1:$F$76,4,FALSE)),"",VLOOKUP(D17,アイシン室内機データ!$A$1:$F$76,4,FALSE))</f>
        <v/>
      </c>
      <c r="I17" s="66" t="str">
        <f t="shared" ref="I17:I25" si="2">IF(ISERROR(E17*H17),"",(E17*H17))</f>
        <v/>
      </c>
      <c r="J17" s="67" t="str">
        <f>IF(ISERROR(IF($D$10=50,VLOOKUP(D17,アイシン室内機データ!$A$1:$F$76,5,FALSE),IF($D$10=60,VLOOKUP(D17,アイシン室内機データ!$A$1:$F$76,6,FALSE),""))),"",IF($D$10=50,VLOOKUP(D17,アイシン室内機データ!A$1:$F$76,5,FALSE),IF($D$10=60,VLOOKUP(D17,アイシン室内機データ!$A$1:$F$76,6,FALSE),"")))</f>
        <v/>
      </c>
      <c r="K17" s="68" t="str">
        <f t="shared" si="0"/>
        <v/>
      </c>
      <c r="L17" s="94"/>
      <c r="M17" s="68">
        <f t="shared" si="1"/>
        <v>0</v>
      </c>
    </row>
    <row r="18" spans="1:14" ht="19" customHeight="1">
      <c r="B18" s="496"/>
      <c r="C18" s="65">
        <v>4</v>
      </c>
      <c r="D18" s="28"/>
      <c r="E18" s="29"/>
      <c r="F18" s="66" t="str">
        <f>IF(ISERROR(VLOOKUP(D18,アイシン室内機データ!$A$1:$F$76,3,FALSE)),"",VLOOKUP(D18,アイシン室内機データ!$A$1:$F$76,3,FALSE))</f>
        <v/>
      </c>
      <c r="G18" s="66" t="str">
        <f t="shared" ref="G18:G25" si="3">IF(ISERROR(E18*F18),"",(E18*F18))</f>
        <v/>
      </c>
      <c r="H18" s="66" t="str">
        <f>IF(ISERROR(VLOOKUP(D18,アイシン室内機データ!$A$1:$F$76,4,FALSE)),"",VLOOKUP(D18,アイシン室内機データ!$A$1:$F$76,4,FALSE))</f>
        <v/>
      </c>
      <c r="I18" s="66" t="str">
        <f t="shared" si="2"/>
        <v/>
      </c>
      <c r="J18" s="67" t="str">
        <f>IF(ISERROR(IF($D$10=50,VLOOKUP(D18,アイシン室内機データ!$A$1:$F$76,5,FALSE),IF($D$10=60,VLOOKUP(D18,アイシン室内機データ!$A$1:$F$76,6,FALSE),""))),"",IF($D$10=50,VLOOKUP(D18,アイシン室内機データ!A$1:$F$76,5,FALSE),IF($D$10=60,VLOOKUP(D18,アイシン室内機データ!$A$1:$F$76,6,FALSE),"")))</f>
        <v/>
      </c>
      <c r="K18" s="68" t="str">
        <f t="shared" si="0"/>
        <v/>
      </c>
      <c r="L18" s="94"/>
      <c r="M18" s="68">
        <f t="shared" si="1"/>
        <v>0</v>
      </c>
    </row>
    <row r="19" spans="1:14" ht="19" customHeight="1">
      <c r="B19" s="496"/>
      <c r="C19" s="65">
        <v>5</v>
      </c>
      <c r="D19" s="28"/>
      <c r="E19" s="29"/>
      <c r="F19" s="66" t="str">
        <f>IF(ISERROR(VLOOKUP(D19,アイシン室内機データ!$A$1:$F$76,3,FALSE)),"",VLOOKUP(D19,アイシン室内機データ!$A$1:$F$76,3,FALSE))</f>
        <v/>
      </c>
      <c r="G19" s="66" t="str">
        <f t="shared" si="3"/>
        <v/>
      </c>
      <c r="H19" s="66" t="str">
        <f>IF(ISERROR(VLOOKUP(D19,アイシン室内機データ!$A$1:$F$76,4,FALSE)),"",VLOOKUP(D19,アイシン室内機データ!$A$1:$F$76,4,FALSE))</f>
        <v/>
      </c>
      <c r="I19" s="66" t="str">
        <f t="shared" si="2"/>
        <v/>
      </c>
      <c r="J19" s="67" t="str">
        <f>IF(ISERROR(IF($D$10=50,VLOOKUP(D19,アイシン室内機データ!$A$1:$F$76,5,FALSE),IF($D$10=60,VLOOKUP(D19,アイシン室内機データ!$A$1:$F$76,6,FALSE),""))),"",IF($D$10=50,VLOOKUP(D19,アイシン室内機データ!A$1:$F$76,5,FALSE),IF($D$10=60,VLOOKUP(D19,アイシン室内機データ!$A$1:$F$76,6,FALSE),"")))</f>
        <v/>
      </c>
      <c r="K19" s="68" t="str">
        <f t="shared" si="0"/>
        <v/>
      </c>
      <c r="L19" s="94"/>
      <c r="M19" s="68">
        <f t="shared" si="1"/>
        <v>0</v>
      </c>
    </row>
    <row r="20" spans="1:14" ht="19" customHeight="1">
      <c r="B20" s="496"/>
      <c r="C20" s="65">
        <v>6</v>
      </c>
      <c r="D20" s="28"/>
      <c r="E20" s="29"/>
      <c r="F20" s="66" t="str">
        <f>IF(ISERROR(VLOOKUP(D20,アイシン室内機データ!$A$1:$F$76,3,FALSE)),"",VLOOKUP(D20,アイシン室内機データ!$A$1:$F$76,3,FALSE))</f>
        <v/>
      </c>
      <c r="G20" s="66" t="str">
        <f t="shared" si="3"/>
        <v/>
      </c>
      <c r="H20" s="66" t="str">
        <f>IF(ISERROR(VLOOKUP(D20,アイシン室内機データ!$A$1:$F$76,4,FALSE)),"",VLOOKUP(D20,アイシン室内機データ!$A$1:$F$76,4,FALSE))</f>
        <v/>
      </c>
      <c r="I20" s="66" t="str">
        <f t="shared" si="2"/>
        <v/>
      </c>
      <c r="J20" s="67" t="str">
        <f>IF(ISERROR(IF($D$10=50,VLOOKUP(D20,アイシン室内機データ!$A$1:$F$76,5,FALSE),IF($D$10=60,VLOOKUP(D20,アイシン室内機データ!$A$1:$F$76,6,FALSE),""))),"",IF($D$10=50,VLOOKUP(D20,アイシン室内機データ!A$1:$F$76,5,FALSE),IF($D$10=60,VLOOKUP(D20,アイシン室内機データ!$A$1:$F$76,6,FALSE),"")))</f>
        <v/>
      </c>
      <c r="K20" s="68" t="str">
        <f t="shared" si="0"/>
        <v/>
      </c>
      <c r="L20" s="94"/>
      <c r="M20" s="68">
        <f t="shared" si="1"/>
        <v>0</v>
      </c>
    </row>
    <row r="21" spans="1:14" ht="19" customHeight="1">
      <c r="B21" s="496"/>
      <c r="C21" s="65">
        <v>7</v>
      </c>
      <c r="D21" s="28"/>
      <c r="E21" s="29"/>
      <c r="F21" s="66" t="str">
        <f>IF(ISERROR(VLOOKUP(D21,アイシン室内機データ!$A$1:$F$76,3,FALSE)),"",VLOOKUP(D21,アイシン室内機データ!$A$1:$F$76,3,FALSE))</f>
        <v/>
      </c>
      <c r="G21" s="66" t="str">
        <f t="shared" si="3"/>
        <v/>
      </c>
      <c r="H21" s="66" t="str">
        <f>IF(ISERROR(VLOOKUP(D21,アイシン室内機データ!$A$1:$F$76,4,FALSE)),"",VLOOKUP(D21,アイシン室内機データ!$A$1:$F$76,4,FALSE))</f>
        <v/>
      </c>
      <c r="I21" s="66" t="str">
        <f t="shared" si="2"/>
        <v/>
      </c>
      <c r="J21" s="67" t="str">
        <f>IF(ISERROR(IF($D$10=50,VLOOKUP(D21,アイシン室内機データ!$A$1:$F$76,5,FALSE),IF($D$10=60,VLOOKUP(D21,アイシン室内機データ!$A$1:$F$76,6,FALSE),""))),"",IF($D$10=50,VLOOKUP(D21,アイシン室内機データ!A$1:$F$76,5,FALSE),IF($D$10=60,VLOOKUP(D21,アイシン室内機データ!$A$1:$F$76,6,FALSE),"")))</f>
        <v/>
      </c>
      <c r="K21" s="68" t="str">
        <f t="shared" si="0"/>
        <v/>
      </c>
      <c r="L21" s="94"/>
      <c r="M21" s="68">
        <f t="shared" si="1"/>
        <v>0</v>
      </c>
    </row>
    <row r="22" spans="1:14" ht="19" customHeight="1">
      <c r="B22" s="496"/>
      <c r="C22" s="65">
        <v>8</v>
      </c>
      <c r="D22" s="28"/>
      <c r="E22" s="29"/>
      <c r="F22" s="66" t="str">
        <f>IF(ISERROR(VLOOKUP(D22,アイシン室内機データ!$A$1:$F$76,3,FALSE)),"",VLOOKUP(D22,アイシン室内機データ!$A$1:$F$76,3,FALSE))</f>
        <v/>
      </c>
      <c r="G22" s="66" t="str">
        <f t="shared" si="3"/>
        <v/>
      </c>
      <c r="H22" s="66" t="str">
        <f>IF(ISERROR(VLOOKUP(D22,アイシン室内機データ!$A$1:$F$76,4,FALSE)),"",VLOOKUP(D22,アイシン室内機データ!$A$1:$F$76,4,FALSE))</f>
        <v/>
      </c>
      <c r="I22" s="66" t="str">
        <f t="shared" si="2"/>
        <v/>
      </c>
      <c r="J22" s="67" t="str">
        <f>IF(ISERROR(IF($D$10=50,VLOOKUP(D22,アイシン室内機データ!$A$1:$F$76,5,FALSE),IF($D$10=60,VLOOKUP(D22,アイシン室内機データ!$A$1:$F$76,6,FALSE),""))),"",IF($D$10=50,VLOOKUP(D22,アイシン室内機データ!A$1:$F$76,5,FALSE),IF($D$10=60,VLOOKUP(D22,アイシン室内機データ!$A$1:$F$76,6,FALSE),"")))</f>
        <v/>
      </c>
      <c r="K22" s="68" t="str">
        <f t="shared" si="0"/>
        <v/>
      </c>
      <c r="L22" s="94"/>
      <c r="M22" s="68">
        <f t="shared" si="1"/>
        <v>0</v>
      </c>
    </row>
    <row r="23" spans="1:14" ht="19" customHeight="1">
      <c r="B23" s="496"/>
      <c r="C23" s="65">
        <v>9</v>
      </c>
      <c r="D23" s="28"/>
      <c r="E23" s="29"/>
      <c r="F23" s="66" t="str">
        <f>IF(ISERROR(VLOOKUP(D23,アイシン室内機データ!$A$1:$F$76,3,FALSE)),"",VLOOKUP(D23,アイシン室内機データ!$A$1:$F$76,3,FALSE))</f>
        <v/>
      </c>
      <c r="G23" s="66" t="str">
        <f t="shared" si="3"/>
        <v/>
      </c>
      <c r="H23" s="66" t="str">
        <f>IF(ISERROR(VLOOKUP(D23,アイシン室内機データ!$A$1:$F$76,4,FALSE)),"",VLOOKUP(D23,アイシン室内機データ!$A$1:$F$76,4,FALSE))</f>
        <v/>
      </c>
      <c r="I23" s="66" t="str">
        <f t="shared" si="2"/>
        <v/>
      </c>
      <c r="J23" s="67" t="str">
        <f>IF(ISERROR(IF($D$10=50,VLOOKUP(D23,アイシン室内機データ!$A$1:$F$76,5,FALSE),IF($D$10=60,VLOOKUP(D23,アイシン室内機データ!$A$1:$F$76,6,FALSE),""))),"",IF($D$10=50,VLOOKUP(D23,アイシン室内機データ!A$1:$F$76,5,FALSE),IF($D$10=60,VLOOKUP(D23,アイシン室内機データ!$A$1:$F$76,6,FALSE),"")))</f>
        <v/>
      </c>
      <c r="K23" s="68" t="str">
        <f t="shared" si="0"/>
        <v/>
      </c>
      <c r="L23" s="94"/>
      <c r="M23" s="68">
        <f t="shared" si="1"/>
        <v>0</v>
      </c>
    </row>
    <row r="24" spans="1:14" ht="19" customHeight="1">
      <c r="B24" s="496"/>
      <c r="C24" s="65">
        <v>10</v>
      </c>
      <c r="D24" s="28"/>
      <c r="E24" s="29"/>
      <c r="F24" s="66" t="str">
        <f>IF(ISERROR(VLOOKUP(D24,アイシン室内機データ!$A$1:$F$76,3,FALSE)),"",VLOOKUP(D24,アイシン室内機データ!$A$1:$F$76,3,FALSE))</f>
        <v/>
      </c>
      <c r="G24" s="66" t="str">
        <f t="shared" si="3"/>
        <v/>
      </c>
      <c r="H24" s="66" t="str">
        <f>IF(ISERROR(VLOOKUP(D24,アイシン室内機データ!$A$1:$F$76,4,FALSE)),"",VLOOKUP(D24,アイシン室内機データ!$A$1:$F$76,4,FALSE))</f>
        <v/>
      </c>
      <c r="I24" s="66" t="str">
        <f t="shared" si="2"/>
        <v/>
      </c>
      <c r="J24" s="67" t="str">
        <f>IF(ISERROR(IF($D$10=50,VLOOKUP(D24,アイシン室内機データ!$A$1:$F$76,5,FALSE),IF($D$10=60,VLOOKUP(D24,アイシン室内機データ!$A$1:$F$76,6,FALSE),""))),"",IF($D$10=50,VLOOKUP(D24,アイシン室内機データ!A$1:$F$76,5,FALSE),IF($D$10=60,VLOOKUP(D24,アイシン室内機データ!$A$1:$F$76,6,FALSE),"")))</f>
        <v/>
      </c>
      <c r="K24" s="68" t="str">
        <f t="shared" si="0"/>
        <v/>
      </c>
      <c r="L24" s="94"/>
      <c r="M24" s="68">
        <f t="shared" si="1"/>
        <v>0</v>
      </c>
    </row>
    <row r="25" spans="1:14" ht="19" customHeight="1" thickBot="1">
      <c r="B25" s="497"/>
      <c r="C25" s="69">
        <v>11</v>
      </c>
      <c r="D25" s="30"/>
      <c r="E25" s="31"/>
      <c r="F25" s="118" t="str">
        <f>IF(ISERROR(VLOOKUP(D25,アイシン室内機データ!$A$1:$F$76,3,FALSE)),"",VLOOKUP(D25,アイシン室内機データ!$A$1:$F$76,3,FALSE))</f>
        <v/>
      </c>
      <c r="G25" s="118" t="str">
        <f t="shared" si="3"/>
        <v/>
      </c>
      <c r="H25" s="118" t="str">
        <f>IF(ISERROR(VLOOKUP(D25,アイシン室内機データ!$A$1:$F$76,4,FALSE)),"",VLOOKUP(D25,アイシン室内機データ!$A$1:$F$76,4,FALSE))</f>
        <v/>
      </c>
      <c r="I25" s="118" t="str">
        <f t="shared" si="2"/>
        <v/>
      </c>
      <c r="J25" s="77" t="str">
        <f>IF(ISERROR(IF($D$10=50,VLOOKUP(D25,アイシン室内機データ!$A$1:$F$76,5,FALSE),IF($D$10=60,VLOOKUP(D25,アイシン室内機データ!$A$1:$F$76,6,FALSE),""))),"",IF($D$10=50,VLOOKUP(D25,アイシン室内機データ!A$1:$F$76,5,FALSE),IF($D$10=60,VLOOKUP(D25,アイシン室内機データ!$A$1:$F$76,6,FALSE),"")))</f>
        <v/>
      </c>
      <c r="K25" s="119" t="str">
        <f t="shared" si="0"/>
        <v/>
      </c>
      <c r="L25" s="120"/>
      <c r="M25" s="119">
        <f t="shared" si="1"/>
        <v>0</v>
      </c>
    </row>
    <row r="26" spans="1:14" ht="20.25" customHeight="1" thickBot="1">
      <c r="B26" s="72" t="s">
        <v>17</v>
      </c>
      <c r="C26" s="73"/>
      <c r="D26" s="74"/>
      <c r="E26" s="75">
        <f>SUM(E15:E25)</f>
        <v>6</v>
      </c>
      <c r="F26" s="76"/>
      <c r="G26" s="77">
        <f t="shared" ref="G26:I26" si="4">SUM(G15:G25)</f>
        <v>54.4</v>
      </c>
      <c r="H26" s="78"/>
      <c r="I26" s="73">
        <f t="shared" si="4"/>
        <v>24.6</v>
      </c>
      <c r="J26" s="79"/>
      <c r="K26" s="80">
        <f>SUM(K15:K25)</f>
        <v>5</v>
      </c>
      <c r="L26" s="80"/>
      <c r="M26" s="80">
        <f>SUM(M15:M25)</f>
        <v>54.4</v>
      </c>
    </row>
    <row r="27" spans="1:14" ht="9" customHeight="1">
      <c r="B27" s="40"/>
    </row>
    <row r="28" spans="1:14">
      <c r="A28" s="40" t="s">
        <v>50</v>
      </c>
      <c r="B28" s="40"/>
    </row>
    <row r="29" spans="1:14">
      <c r="B29" s="40" t="s">
        <v>95</v>
      </c>
    </row>
    <row r="30" spans="1:14">
      <c r="B30" s="469" t="s">
        <v>18</v>
      </c>
      <c r="C30" s="469"/>
      <c r="D30" s="469"/>
      <c r="E30" s="482" t="s">
        <v>1</v>
      </c>
      <c r="F30" s="482"/>
      <c r="G30" s="482"/>
      <c r="H30" s="482"/>
      <c r="I30" s="482"/>
      <c r="J30" s="81"/>
      <c r="K30" s="483" t="s">
        <v>47</v>
      </c>
      <c r="L30" s="484"/>
    </row>
    <row r="31" spans="1:14">
      <c r="B31" s="473" t="s">
        <v>67</v>
      </c>
      <c r="C31" s="473"/>
      <c r="D31" s="473"/>
      <c r="E31" s="482" t="s">
        <v>72</v>
      </c>
      <c r="F31" s="482"/>
      <c r="G31" s="482"/>
      <c r="H31" s="482"/>
      <c r="I31" s="482"/>
      <c r="J31" s="81"/>
      <c r="K31" s="475" t="str">
        <f>IF(E26=0,"室内機接続可否情報入力",IF(E26&lt;4,"×",IF(E26&gt;11,"×","〇")))</f>
        <v>〇</v>
      </c>
      <c r="L31" s="476"/>
    </row>
    <row r="32" spans="1:14">
      <c r="B32" s="473" t="s">
        <v>68</v>
      </c>
      <c r="C32" s="473"/>
      <c r="D32" s="473"/>
      <c r="E32" s="474" t="s">
        <v>61</v>
      </c>
      <c r="F32" s="474"/>
      <c r="G32" s="474"/>
      <c r="H32" s="474"/>
      <c r="I32" s="474"/>
      <c r="J32" s="81"/>
      <c r="K32" s="475" t="str">
        <f>IF(G26=0,"室内機接続可否情報入力",IF(G26&lt;54,"×",IF(G26&gt;72.8,"×","〇")))</f>
        <v>〇</v>
      </c>
      <c r="L32" s="476"/>
      <c r="N32" s="82"/>
    </row>
    <row r="33" spans="2:13">
      <c r="B33" s="477" t="s">
        <v>69</v>
      </c>
      <c r="C33" s="477"/>
      <c r="D33" s="477"/>
      <c r="E33" s="83">
        <f>IF(ISERROR(VLOOKUP(D11, 'ブレーカー容量別突入電流、消費電力値'!A1:D4,3,FALSE)),"",VLOOKUP(D11, 'ブレーカー容量別突入電流、消費電力値'!A1:D4,3,FALSE))</f>
        <v>38</v>
      </c>
      <c r="F33" s="84"/>
      <c r="G33" s="84" t="s">
        <v>63</v>
      </c>
      <c r="H33" s="85"/>
      <c r="I33" s="86"/>
      <c r="J33" s="87"/>
      <c r="K33" s="478" t="str">
        <f>IF(E33="","遮断機容量を入力",IF(I26=0,"室内機接続可否情報入力",IF(I26&lt;=E33,"〇","×")))</f>
        <v>〇</v>
      </c>
      <c r="L33" s="479"/>
    </row>
    <row r="34" spans="2:13">
      <c r="B34" s="477" t="s">
        <v>70</v>
      </c>
      <c r="C34" s="477"/>
      <c r="D34" s="477"/>
      <c r="E34" s="83">
        <f>IF(ISERROR(VLOOKUP(D11, 'ブレーカー容量別突入電流、消費電力値'!A1:D4,4,FALSE)),"",VLOOKUP(D11, 'ブレーカー容量別突入電流、消費電力値'!A1:D4,4,FALSE))</f>
        <v>10</v>
      </c>
      <c r="F34" s="85"/>
      <c r="G34" s="84" t="s">
        <v>63</v>
      </c>
      <c r="H34" s="85"/>
      <c r="I34" s="86"/>
      <c r="J34" s="87"/>
      <c r="K34" s="480" t="str">
        <f>IF(E34="","遮断機容量を入力",IF(K26=0,"室内機接続可否情報もしくは周波数入力",IF(K26&lt;=E34,"〇","×")))</f>
        <v>〇</v>
      </c>
      <c r="L34" s="481"/>
    </row>
    <row r="35" spans="2:13" ht="22.5">
      <c r="B35" s="463" t="s">
        <v>50</v>
      </c>
      <c r="C35" s="464"/>
      <c r="D35" s="464"/>
      <c r="E35" s="464"/>
      <c r="F35" s="464"/>
      <c r="G35" s="464"/>
      <c r="H35" s="464"/>
      <c r="I35" s="465"/>
      <c r="J35" s="81"/>
      <c r="K35" s="466" t="str">
        <f>IF(COUNTIF(K31:L34,"〇")=4,"〇","×")</f>
        <v>〇</v>
      </c>
      <c r="L35" s="467"/>
    </row>
    <row r="36" spans="2:13">
      <c r="B36" s="88"/>
      <c r="C36" s="325" t="s">
        <v>257</v>
      </c>
    </row>
    <row r="37" spans="2:13">
      <c r="B37" s="40" t="s">
        <v>75</v>
      </c>
    </row>
    <row r="38" spans="2:13">
      <c r="B38" s="468" t="s">
        <v>18</v>
      </c>
      <c r="C38" s="468"/>
      <c r="D38" s="468"/>
      <c r="E38" s="468" t="s">
        <v>1</v>
      </c>
      <c r="F38" s="468"/>
      <c r="G38" s="468"/>
      <c r="H38" s="468"/>
      <c r="I38" s="468"/>
      <c r="J38" s="81"/>
      <c r="K38" s="468" t="s">
        <v>47</v>
      </c>
      <c r="L38" s="468"/>
      <c r="M38" s="468"/>
    </row>
    <row r="39" spans="2:13" ht="72" customHeight="1">
      <c r="B39" s="469" t="s">
        <v>80</v>
      </c>
      <c r="C39" s="469"/>
      <c r="D39" s="469"/>
      <c r="E39" s="470" t="s">
        <v>83</v>
      </c>
      <c r="F39" s="471"/>
      <c r="G39" s="471"/>
      <c r="H39" s="471"/>
      <c r="I39" s="471"/>
      <c r="J39" s="81"/>
      <c r="K39" s="472" t="str">
        <f>IF(K35="×","×",IF(M26=0,"室内機接続可否情報入力",IF(M26&gt;56,'室内機情報など（消さない）'!H6,"〇")))</f>
        <v>〇</v>
      </c>
      <c r="L39" s="472"/>
      <c r="M39" s="472"/>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58" t="s">
        <v>76</v>
      </c>
      <c r="C42" s="459"/>
      <c r="D42" s="460"/>
      <c r="E42" s="461" t="str">
        <f>IF(AND(K35="〇",K39="〇"),'室内機情報など（消さない）'!I6,IF(AND(K35="〇",K39='室内機情報など（消さない）'!H6),'室内機情報など（消さない）'!I7,"×"))</f>
        <v>〇　室内機入力欄の緑色ハッチングの全ての室内機が補助対象です。</v>
      </c>
      <c r="F42" s="461"/>
      <c r="G42" s="461"/>
      <c r="H42" s="461"/>
      <c r="I42" s="461"/>
      <c r="J42" s="461"/>
      <c r="K42" s="461"/>
      <c r="L42" s="461"/>
      <c r="M42" s="462"/>
    </row>
  </sheetData>
  <sheetProtection algorithmName="SHA-512" hashValue="IwhrSUvL2yqiGMSGTv1CytqUTySABigJ50496VXSrC1t3RnNhnP/aSyk5xmAwwNQrMocCxHWGeYSSS51/I90Gg==" saltValue="VCHbzsTvPz3ZAo9J03A79Q==" spinCount="100000" sheet="1" objects="1" scenarios="1"/>
  <mergeCells count="29">
    <mergeCell ref="B15:B25"/>
    <mergeCell ref="A4:L4"/>
    <mergeCell ref="B10:C10"/>
    <mergeCell ref="G10:I10"/>
    <mergeCell ref="B11:C11"/>
    <mergeCell ref="B14:C14"/>
    <mergeCell ref="B34:D34"/>
    <mergeCell ref="K34:L34"/>
    <mergeCell ref="B30:D30"/>
    <mergeCell ref="E30:I30"/>
    <mergeCell ref="K30:L30"/>
    <mergeCell ref="B31:D31"/>
    <mergeCell ref="E31:I31"/>
    <mergeCell ref="K31:L31"/>
    <mergeCell ref="B32:D32"/>
    <mergeCell ref="E32:I32"/>
    <mergeCell ref="K32:L32"/>
    <mergeCell ref="B33:D33"/>
    <mergeCell ref="K33:L33"/>
    <mergeCell ref="B42:D42"/>
    <mergeCell ref="E42:M42"/>
    <mergeCell ref="B35:I35"/>
    <mergeCell ref="K35:L35"/>
    <mergeCell ref="B38:D38"/>
    <mergeCell ref="E38:I38"/>
    <mergeCell ref="K38:M38"/>
    <mergeCell ref="B39:D39"/>
    <mergeCell ref="E39:I39"/>
    <mergeCell ref="K39:M39"/>
  </mergeCells>
  <phoneticPr fontId="1"/>
  <conditionalFormatting sqref="D15:M25">
    <cfRule type="expression" dxfId="2" priority="1">
      <formula>AND($K$35="〇",$M$26&lt;=56,$L15="〇")</formula>
    </cfRule>
  </conditionalFormatting>
  <dataValidations count="5">
    <dataValidation type="whole" allowBlank="1" showInputMessage="1" showErrorMessage="1" sqref="E15" xr:uid="{2554A026-C476-41D2-853C-1B54A8C1F94B}">
      <formula1>1</formula1>
      <formula2>11</formula2>
    </dataValidation>
    <dataValidation type="list" allowBlank="1" showInputMessage="1" showErrorMessage="1" sqref="D10" xr:uid="{5B93DF9B-34BE-441E-B3A3-1CF960B7FEB9}">
      <formula1>周波数</formula1>
    </dataValidation>
    <dataValidation type="list" allowBlank="1" showInputMessage="1" showErrorMessage="1" sqref="D11" xr:uid="{3C66122B-2829-44C9-A289-725D939C015B}">
      <formula1>遮断器</formula1>
    </dataValidation>
    <dataValidation type="list" allowBlank="1" showInputMessage="1" showErrorMessage="1" sqref="F9" xr:uid="{CA0326CA-EE6F-40B5-85AB-F1A7538655D9}">
      <formula1>空調運転</formula1>
    </dataValidation>
    <dataValidation type="list" allowBlank="1" showInputMessage="1" showErrorMessage="1" sqref="L15:L25" xr:uid="{65F3E1B4-05E3-42D9-8EE7-4E2B7104BE65}">
      <formula1>避難所利用</formula1>
    </dataValidation>
  </dataValidations>
  <pageMargins left="0.82677165354330717" right="0.23622047244094491" top="0.74803149606299213" bottom="0.74803149606299213" header="0.31496062992125984" footer="0.31496062992125984"/>
  <pageSetup paperSize="9" scale="63"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8828341-4564-43F8-954D-32B7B9171657}">
          <x14:formula1>
            <xm:f>アイシン室内機データ!$A$5:$A$68</xm:f>
          </x14:formula1>
          <xm:sqref>D15:D25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229FA-BA8A-4379-8730-19F0E69E9D61}">
  <sheetPr>
    <pageSetUpPr fitToPage="1"/>
  </sheetPr>
  <dimension ref="A1:N42"/>
  <sheetViews>
    <sheetView showGridLines="0" view="pageBreakPreview" zoomScale="80" zoomScaleNormal="85" zoomScaleSheetLayoutView="80" workbookViewId="0">
      <selection activeCell="B1" sqref="B1"/>
    </sheetView>
  </sheetViews>
  <sheetFormatPr defaultColWidth="9" defaultRowHeight="20"/>
  <cols>
    <col min="1" max="1" width="3.6328125" style="35" customWidth="1"/>
    <col min="2" max="2" width="4.90625" style="35" customWidth="1"/>
    <col min="3" max="3" width="5.9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08984375" style="35" customWidth="1"/>
    <col min="14" max="14" width="10.90625" style="35" customWidth="1"/>
    <col min="15" max="16384" width="9" style="35"/>
  </cols>
  <sheetData>
    <row r="1" spans="1:14">
      <c r="A1" s="92"/>
      <c r="B1" s="122" t="s">
        <v>256</v>
      </c>
      <c r="M1" s="35" t="s">
        <v>137</v>
      </c>
    </row>
    <row r="2" spans="1:14" ht="8.5" customHeight="1"/>
    <row r="3" spans="1:14" ht="29">
      <c r="A3" s="36" t="s">
        <v>172</v>
      </c>
    </row>
    <row r="4" spans="1:14" ht="28.75" customHeight="1">
      <c r="A4" s="485" t="s">
        <v>96</v>
      </c>
      <c r="B4" s="486"/>
      <c r="C4" s="486"/>
      <c r="D4" s="486"/>
      <c r="E4" s="486"/>
      <c r="F4" s="486"/>
      <c r="G4" s="486"/>
      <c r="H4" s="486"/>
      <c r="I4" s="486"/>
      <c r="J4" s="486"/>
      <c r="K4" s="486"/>
      <c r="L4" s="504"/>
      <c r="M4" s="32"/>
      <c r="N4" s="37" t="s">
        <v>138</v>
      </c>
    </row>
    <row r="5" spans="1:14" ht="20.149999999999999" customHeight="1">
      <c r="A5" s="38"/>
      <c r="B5" s="39" t="s">
        <v>97</v>
      </c>
      <c r="C5" s="38"/>
      <c r="D5" s="38"/>
      <c r="E5" s="38"/>
      <c r="F5" s="38"/>
      <c r="G5" s="38"/>
      <c r="H5" s="38"/>
      <c r="I5" s="38"/>
      <c r="J5" s="38"/>
      <c r="K5" s="38"/>
      <c r="L5" s="38"/>
      <c r="M5" s="38"/>
    </row>
    <row r="6" spans="1:14" ht="20.149999999999999" customHeight="1">
      <c r="B6" s="39" t="s">
        <v>98</v>
      </c>
    </row>
    <row r="7" spans="1:14" ht="11.5" customHeight="1">
      <c r="B7" s="39"/>
    </row>
    <row r="8" spans="1:14" ht="20.5" thickBot="1">
      <c r="A8" s="40" t="s">
        <v>66</v>
      </c>
      <c r="I8" s="43"/>
      <c r="K8" s="35" t="s">
        <v>136</v>
      </c>
    </row>
    <row r="9" spans="1:14" ht="25.5" customHeight="1" thickBot="1">
      <c r="B9" s="15" t="s">
        <v>73</v>
      </c>
      <c r="C9" s="16"/>
      <c r="D9" s="16"/>
      <c r="E9" s="16"/>
      <c r="F9" s="41"/>
      <c r="G9" s="42"/>
    </row>
    <row r="10" spans="1:14" ht="21.75" customHeight="1" thickBot="1">
      <c r="B10" s="487" t="s">
        <v>41</v>
      </c>
      <c r="C10" s="488"/>
      <c r="D10" s="24">
        <v>50</v>
      </c>
      <c r="E10" s="17" t="s">
        <v>42</v>
      </c>
      <c r="F10" s="44"/>
      <c r="G10" s="489"/>
      <c r="H10" s="490"/>
      <c r="I10" s="490"/>
      <c r="J10" s="45"/>
      <c r="K10" s="33"/>
      <c r="L10" s="46"/>
    </row>
    <row r="11" spans="1:14" ht="21.75" customHeight="1" thickBot="1">
      <c r="B11" s="491" t="s">
        <v>62</v>
      </c>
      <c r="C11" s="492"/>
      <c r="D11" s="25">
        <v>20</v>
      </c>
      <c r="E11" s="47" t="s">
        <v>58</v>
      </c>
      <c r="F11" s="48"/>
      <c r="G11" s="18" t="s">
        <v>59</v>
      </c>
      <c r="H11" s="18"/>
      <c r="I11" s="19">
        <f>IF(ISERROR(VLOOKUP(D11,'ブレーカー容量別突入電流、消費電力値'!A1:D4,2,FALSE)),"",(VLOOKUP(D11,'ブレーカー容量別突入電流、消費電力値'!A1:D4,2,FALSE)))</f>
        <v>2</v>
      </c>
      <c r="J11" s="49"/>
      <c r="K11" s="20" t="s">
        <v>60</v>
      </c>
    </row>
    <row r="12" spans="1:14" ht="12" customHeight="1">
      <c r="B12" s="50" t="s">
        <v>84</v>
      </c>
      <c r="C12" s="51"/>
      <c r="D12" s="52"/>
      <c r="E12" s="52"/>
      <c r="F12" s="52"/>
      <c r="G12" s="52"/>
      <c r="H12" s="52"/>
      <c r="I12" s="52"/>
      <c r="J12" s="52"/>
      <c r="K12" s="52"/>
    </row>
    <row r="13" spans="1:14" ht="20.25" customHeight="1" thickBot="1">
      <c r="B13" s="53" t="s">
        <v>74</v>
      </c>
      <c r="C13" s="33"/>
      <c r="D13" s="45"/>
      <c r="E13" s="45"/>
      <c r="F13" s="45"/>
      <c r="G13" s="45"/>
      <c r="H13" s="45"/>
      <c r="I13" s="45"/>
      <c r="J13" s="45"/>
      <c r="K13" s="45"/>
    </row>
    <row r="14" spans="1:14" ht="21.75" customHeight="1" thickBot="1">
      <c r="B14" s="493" t="s">
        <v>48</v>
      </c>
      <c r="C14" s="494"/>
      <c r="D14" s="54" t="s">
        <v>0</v>
      </c>
      <c r="E14" s="55" t="s">
        <v>16</v>
      </c>
      <c r="F14" s="56" t="s">
        <v>44</v>
      </c>
      <c r="G14" s="57" t="s">
        <v>39</v>
      </c>
      <c r="H14" s="57" t="s">
        <v>40</v>
      </c>
      <c r="I14" s="58" t="s">
        <v>37</v>
      </c>
      <c r="J14" s="59" t="s">
        <v>35</v>
      </c>
      <c r="K14" s="60" t="s">
        <v>38</v>
      </c>
      <c r="L14" s="60" t="s">
        <v>77</v>
      </c>
      <c r="M14" s="60" t="s">
        <v>78</v>
      </c>
    </row>
    <row r="15" spans="1:14" ht="19" customHeight="1">
      <c r="B15" s="495" t="s">
        <v>71</v>
      </c>
      <c r="C15" s="61">
        <v>1</v>
      </c>
      <c r="D15" s="326" t="s">
        <v>258</v>
      </c>
      <c r="E15" s="27">
        <v>3</v>
      </c>
      <c r="F15" s="62">
        <f>IF(ISERROR(VLOOKUP(D15,アイシン室内機データ!$A$1:$F$76,3,FALSE)),"",VLOOKUP(D15,アイシン室内機データ!$A$1:$F$76,3,FALSE))</f>
        <v>16</v>
      </c>
      <c r="G15" s="62">
        <f>IF(ISERROR(E15*F15),"",(E15*F15))</f>
        <v>48</v>
      </c>
      <c r="H15" s="62">
        <f>IF(ISERROR(VLOOKUP(D15,アイシン室内機データ!$A$1:$F$76,4,FALSE)),"",VLOOKUP(D15,アイシン室内機データ!$A$1:$F$76,4,FALSE))</f>
        <v>8.1</v>
      </c>
      <c r="I15" s="62">
        <f>IF(ISERROR(E15*H15),"",(E15*H15))</f>
        <v>24.299999999999997</v>
      </c>
      <c r="J15" s="63">
        <f>IF(ISERROR(IF($D$10=50,VLOOKUP(D15,アイシン室内機データ!$A$1:$F$76,5,FALSE),IF($D$10=60,VLOOKUP(D15,アイシン室内機データ!$A$1:$F$76,6,FALSE),""))),"",IF($D$10=50,VLOOKUP(D15,アイシン室内機データ!A$1:$F$76,5,FALSE),IF($D$10=60,VLOOKUP(D15,アイシン室内機データ!$A$1:$F$76,6,FALSE),"")))</f>
        <v>1.6</v>
      </c>
      <c r="K15" s="63">
        <f>IF(ISERROR(E15*J15),"",(E15*J15))</f>
        <v>4.8000000000000007</v>
      </c>
      <c r="L15" s="327" t="s">
        <v>139</v>
      </c>
      <c r="M15" s="328">
        <f>IF(L15="〇",G15,0)</f>
        <v>48</v>
      </c>
    </row>
    <row r="16" spans="1:14" ht="19" customHeight="1">
      <c r="B16" s="496"/>
      <c r="C16" s="65">
        <v>2</v>
      </c>
      <c r="D16" s="28"/>
      <c r="E16" s="108"/>
      <c r="F16" s="115" t="str">
        <f>IF(ISERROR(VLOOKUP(D16,アイシン室内機データ!$A$1:$F$76,3,FALSE)),"",VLOOKUP(D16,アイシン室内機データ!$A$1:$F$76,3,FALSE))</f>
        <v/>
      </c>
      <c r="G16" s="115" t="str">
        <f t="shared" ref="G16:G25" si="0">IF(ISERROR(E16*F16),"",(E16*F16))</f>
        <v/>
      </c>
      <c r="H16" s="115" t="str">
        <f>IF(ISERROR(VLOOKUP(D16,アイシン室内機データ!$A$1:$F$76,4,FALSE)),"",VLOOKUP(D16,アイシン室内機データ!$A$1:$F$76,4,FALSE))</f>
        <v/>
      </c>
      <c r="I16" s="115" t="str">
        <f t="shared" ref="I16:I25" si="1">IF(ISERROR(E16*H16),"",(E16*H16))</f>
        <v/>
      </c>
      <c r="J16" s="116" t="str">
        <f>IF(ISERROR(IF($D$10=50,VLOOKUP(D16,アイシン室内機データ!$A$1:$F$76,5,FALSE),IF($D$10=60,VLOOKUP(D16,アイシン室内機データ!$A$1:$F$76,6,FALSE),""))),"",IF($D$10=50,VLOOKUP(D16,アイシン室内機データ!A$1:$F$76,5,FALSE),IF($D$10=60,VLOOKUP(D16,アイシン室内機データ!$A$1:$F$76,6,FALSE),"")))</f>
        <v/>
      </c>
      <c r="K16" s="116" t="str">
        <f t="shared" ref="K16:K25" si="2">IF(ISERROR(E16*J16),"",(E16*J16))</f>
        <v/>
      </c>
      <c r="L16" s="329"/>
      <c r="M16" s="110">
        <f t="shared" ref="M16:M25" si="3">IF(L16="〇",G16,0)</f>
        <v>0</v>
      </c>
    </row>
    <row r="17" spans="1:14" ht="19" customHeight="1">
      <c r="B17" s="496"/>
      <c r="C17" s="65">
        <v>3</v>
      </c>
      <c r="D17" s="28"/>
      <c r="E17" s="29"/>
      <c r="F17" s="66" t="str">
        <f>IF(ISERROR(VLOOKUP(D17,アイシン室内機データ!$A$1:$F$76,3,FALSE)),"",VLOOKUP(D17,アイシン室内機データ!$A$1:$F$76,3,FALSE))</f>
        <v/>
      </c>
      <c r="G17" s="66" t="str">
        <f t="shared" si="0"/>
        <v/>
      </c>
      <c r="H17" s="66" t="str">
        <f>IF(ISERROR(VLOOKUP(D17,アイシン室内機データ!$A$1:$F$76,4,FALSE)),"",VLOOKUP(D17,アイシン室内機データ!$A$1:$F$76,4,FALSE))</f>
        <v/>
      </c>
      <c r="I17" s="66" t="str">
        <f t="shared" si="1"/>
        <v/>
      </c>
      <c r="J17" s="66" t="str">
        <f>IF(ISERROR(IF($D$10=50,VLOOKUP(D17,アイシン室内機データ!$A$1:$F$76,5,FALSE),IF($D$10=60,VLOOKUP(D17,アイシン室内機データ!$A$1:$F$76,6,FALSE),""))),"",IF($D$10=50,VLOOKUP(D17,アイシン室内機データ!A$1:$F$76,5,FALSE),IF($D$10=60,VLOOKUP(D17,アイシン室内機データ!$A$1:$F$76,6,FALSE),"")))</f>
        <v/>
      </c>
      <c r="K17" s="67" t="str">
        <f t="shared" si="2"/>
        <v/>
      </c>
      <c r="L17" s="109"/>
      <c r="M17" s="330">
        <f t="shared" si="3"/>
        <v>0</v>
      </c>
    </row>
    <row r="18" spans="1:14" ht="19" customHeight="1">
      <c r="B18" s="496"/>
      <c r="C18" s="65">
        <v>4</v>
      </c>
      <c r="D18" s="28"/>
      <c r="E18" s="29"/>
      <c r="F18" s="66" t="str">
        <f>IF(ISERROR(VLOOKUP(D18,アイシン室内機データ!$A$1:$F$76,3,FALSE)),"",VLOOKUP(D18,アイシン室内機データ!$A$1:$F$76,3,FALSE))</f>
        <v/>
      </c>
      <c r="G18" s="66" t="str">
        <f t="shared" si="0"/>
        <v/>
      </c>
      <c r="H18" s="66" t="str">
        <f>IF(ISERROR(VLOOKUP(D18,アイシン室内機データ!$A$1:$F$76,4,FALSE)),"",VLOOKUP(D18,アイシン室内機データ!$A$1:$F$76,4,FALSE))</f>
        <v/>
      </c>
      <c r="I18" s="66" t="str">
        <f t="shared" si="1"/>
        <v/>
      </c>
      <c r="J18" s="66" t="str">
        <f>IF(ISERROR(IF($D$10=50,VLOOKUP(D18,アイシン室内機データ!$A$1:$F$76,5,FALSE),IF($D$10=60,VLOOKUP(D18,アイシン室内機データ!$A$1:$F$76,6,FALSE),""))),"",IF($D$10=50,VLOOKUP(D18,アイシン室内機データ!A$1:$F$76,5,FALSE),IF($D$10=60,VLOOKUP(D18,アイシン室内機データ!$A$1:$F$76,6,FALSE),"")))</f>
        <v/>
      </c>
      <c r="K18" s="67" t="str">
        <f t="shared" si="2"/>
        <v/>
      </c>
      <c r="L18" s="109"/>
      <c r="M18" s="330">
        <f t="shared" si="3"/>
        <v>0</v>
      </c>
    </row>
    <row r="19" spans="1:14" ht="19" customHeight="1">
      <c r="B19" s="496"/>
      <c r="C19" s="65">
        <v>5</v>
      </c>
      <c r="D19" s="28"/>
      <c r="E19" s="29"/>
      <c r="F19" s="66" t="str">
        <f>IF(ISERROR(VLOOKUP(D19,アイシン室内機データ!$A$1:$F$76,3,FALSE)),"",VLOOKUP(D19,アイシン室内機データ!$A$1:$F$76,3,FALSE))</f>
        <v/>
      </c>
      <c r="G19" s="66" t="str">
        <f t="shared" si="0"/>
        <v/>
      </c>
      <c r="H19" s="66" t="str">
        <f>IF(ISERROR(VLOOKUP(D19,アイシン室内機データ!$A$1:$F$76,4,FALSE)),"",VLOOKUP(D19,アイシン室内機データ!$A$1:$F$76,4,FALSE))</f>
        <v/>
      </c>
      <c r="I19" s="66" t="str">
        <f t="shared" si="1"/>
        <v/>
      </c>
      <c r="J19" s="66" t="str">
        <f>IF(ISERROR(IF($D$10=50,VLOOKUP(D19,アイシン室内機データ!$A$1:$F$76,5,FALSE),IF($D$10=60,VLOOKUP(D19,アイシン室内機データ!$A$1:$F$76,6,FALSE),""))),"",IF($D$10=50,VLOOKUP(D19,アイシン室内機データ!A$1:$F$76,5,FALSE),IF($D$10=60,VLOOKUP(D19,アイシン室内機データ!$A$1:$F$76,6,FALSE),"")))</f>
        <v/>
      </c>
      <c r="K19" s="67" t="str">
        <f t="shared" si="2"/>
        <v/>
      </c>
      <c r="L19" s="109"/>
      <c r="M19" s="330">
        <f t="shared" si="3"/>
        <v>0</v>
      </c>
    </row>
    <row r="20" spans="1:14" ht="19" customHeight="1">
      <c r="B20" s="496"/>
      <c r="C20" s="65">
        <v>6</v>
      </c>
      <c r="D20" s="28"/>
      <c r="E20" s="29"/>
      <c r="F20" s="66" t="str">
        <f>IF(ISERROR(VLOOKUP(D20,アイシン室内機データ!$A$1:$F$76,3,FALSE)),"",VLOOKUP(D20,アイシン室内機データ!$A$1:$F$76,3,FALSE))</f>
        <v/>
      </c>
      <c r="G20" s="66" t="str">
        <f t="shared" si="0"/>
        <v/>
      </c>
      <c r="H20" s="66" t="str">
        <f>IF(ISERROR(VLOOKUP(D20,アイシン室内機データ!$A$1:$F$76,4,FALSE)),"",VLOOKUP(D20,アイシン室内機データ!$A$1:$F$76,4,FALSE))</f>
        <v/>
      </c>
      <c r="I20" s="66" t="str">
        <f t="shared" si="1"/>
        <v/>
      </c>
      <c r="J20" s="66" t="str">
        <f>IF(ISERROR(IF($D$10=50,VLOOKUP(D20,アイシン室内機データ!$A$1:$F$76,5,FALSE),IF($D$10=60,VLOOKUP(D20,アイシン室内機データ!$A$1:$F$76,6,FALSE),""))),"",IF($D$10=50,VLOOKUP(D20,アイシン室内機データ!A$1:$F$76,5,FALSE),IF($D$10=60,VLOOKUP(D20,アイシン室内機データ!$A$1:$F$76,6,FALSE),"")))</f>
        <v/>
      </c>
      <c r="K20" s="67" t="str">
        <f t="shared" si="2"/>
        <v/>
      </c>
      <c r="L20" s="109"/>
      <c r="M20" s="330">
        <f t="shared" si="3"/>
        <v>0</v>
      </c>
    </row>
    <row r="21" spans="1:14" ht="19" customHeight="1">
      <c r="B21" s="496"/>
      <c r="C21" s="65">
        <v>7</v>
      </c>
      <c r="D21" s="28"/>
      <c r="E21" s="29"/>
      <c r="F21" s="66" t="str">
        <f>IF(ISERROR(VLOOKUP(D21,アイシン室内機データ!$A$1:$F$76,3,FALSE)),"",VLOOKUP(D21,アイシン室内機データ!$A$1:$F$76,3,FALSE))</f>
        <v/>
      </c>
      <c r="G21" s="66" t="str">
        <f t="shared" si="0"/>
        <v/>
      </c>
      <c r="H21" s="66" t="str">
        <f>IF(ISERROR(VLOOKUP(D21,アイシン室内機データ!$A$1:$F$76,4,FALSE)),"",VLOOKUP(D21,アイシン室内機データ!$A$1:$F$76,4,FALSE))</f>
        <v/>
      </c>
      <c r="I21" s="66" t="str">
        <f t="shared" si="1"/>
        <v/>
      </c>
      <c r="J21" s="66" t="str">
        <f>IF(ISERROR(IF($D$10=50,VLOOKUP(D21,アイシン室内機データ!$A$1:$F$76,5,FALSE),IF($D$10=60,VLOOKUP(D21,アイシン室内機データ!$A$1:$F$76,6,FALSE),""))),"",IF($D$10=50,VLOOKUP(D21,アイシン室内機データ!A$1:$F$76,5,FALSE),IF($D$10=60,VLOOKUP(D21,アイシン室内機データ!$A$1:$F$76,6,FALSE),"")))</f>
        <v/>
      </c>
      <c r="K21" s="67" t="str">
        <f t="shared" si="2"/>
        <v/>
      </c>
      <c r="L21" s="109"/>
      <c r="M21" s="330">
        <f t="shared" si="3"/>
        <v>0</v>
      </c>
    </row>
    <row r="22" spans="1:14" ht="19" customHeight="1">
      <c r="B22" s="496"/>
      <c r="C22" s="65">
        <v>8</v>
      </c>
      <c r="D22" s="28"/>
      <c r="E22" s="29"/>
      <c r="F22" s="66" t="str">
        <f>IF(ISERROR(VLOOKUP(D22,アイシン室内機データ!$A$1:$F$76,3,FALSE)),"",VLOOKUP(D22,アイシン室内機データ!$A$1:$F$76,3,FALSE))</f>
        <v/>
      </c>
      <c r="G22" s="66" t="str">
        <f t="shared" si="0"/>
        <v/>
      </c>
      <c r="H22" s="66" t="str">
        <f>IF(ISERROR(VLOOKUP(D22,アイシン室内機データ!$A$1:$F$76,4,FALSE)),"",VLOOKUP(D22,アイシン室内機データ!$A$1:$F$76,4,FALSE))</f>
        <v/>
      </c>
      <c r="I22" s="66" t="str">
        <f t="shared" si="1"/>
        <v/>
      </c>
      <c r="J22" s="66" t="str">
        <f>IF(ISERROR(IF($D$10=50,VLOOKUP(D22,アイシン室内機データ!$A$1:$F$76,5,FALSE),IF($D$10=60,VLOOKUP(D22,アイシン室内機データ!$A$1:$F$76,6,FALSE),""))),"",IF($D$10=50,VLOOKUP(D22,アイシン室内機データ!A$1:$F$76,5,FALSE),IF($D$10=60,VLOOKUP(D22,アイシン室内機データ!$A$1:$F$76,6,FALSE),"")))</f>
        <v/>
      </c>
      <c r="K22" s="67" t="str">
        <f t="shared" si="2"/>
        <v/>
      </c>
      <c r="L22" s="109"/>
      <c r="M22" s="330">
        <f t="shared" si="3"/>
        <v>0</v>
      </c>
    </row>
    <row r="23" spans="1:14" ht="19" customHeight="1">
      <c r="B23" s="496"/>
      <c r="C23" s="65">
        <v>9</v>
      </c>
      <c r="D23" s="28"/>
      <c r="E23" s="29"/>
      <c r="F23" s="66" t="str">
        <f>IF(ISERROR(VLOOKUP(D23,アイシン室内機データ!$A$1:$F$76,3,FALSE)),"",VLOOKUP(D23,アイシン室内機データ!$A$1:$F$76,3,FALSE))</f>
        <v/>
      </c>
      <c r="G23" s="66" t="str">
        <f t="shared" si="0"/>
        <v/>
      </c>
      <c r="H23" s="66" t="str">
        <f>IF(ISERROR(VLOOKUP(D23,アイシン室内機データ!$A$1:$F$76,4,FALSE)),"",VLOOKUP(D23,アイシン室内機データ!$A$1:$F$76,4,FALSE))</f>
        <v/>
      </c>
      <c r="I23" s="66" t="str">
        <f t="shared" si="1"/>
        <v/>
      </c>
      <c r="J23" s="66" t="str">
        <f>IF(ISERROR(IF($D$10=50,VLOOKUP(D23,アイシン室内機データ!$A$1:$F$76,5,FALSE),IF($D$10=60,VLOOKUP(D23,アイシン室内機データ!$A$1:$F$76,6,FALSE),""))),"",IF($D$10=50,VLOOKUP(D23,アイシン室内機データ!A$1:$F$76,5,FALSE),IF($D$10=60,VLOOKUP(D23,アイシン室内機データ!$A$1:$F$76,6,FALSE),"")))</f>
        <v/>
      </c>
      <c r="K23" s="67" t="str">
        <f t="shared" si="2"/>
        <v/>
      </c>
      <c r="L23" s="109"/>
      <c r="M23" s="330">
        <f t="shared" si="3"/>
        <v>0</v>
      </c>
    </row>
    <row r="24" spans="1:14" ht="19" customHeight="1">
      <c r="B24" s="496"/>
      <c r="C24" s="65">
        <v>10</v>
      </c>
      <c r="D24" s="28"/>
      <c r="E24" s="29"/>
      <c r="F24" s="66" t="str">
        <f>IF(ISERROR(VLOOKUP(D24,アイシン室内機データ!$A$1:$F$76,3,FALSE)),"",VLOOKUP(D24,アイシン室内機データ!$A$1:$F$76,3,FALSE))</f>
        <v/>
      </c>
      <c r="G24" s="66" t="str">
        <f t="shared" si="0"/>
        <v/>
      </c>
      <c r="H24" s="66" t="str">
        <f>IF(ISERROR(VLOOKUP(D24,アイシン室内機データ!$A$1:$F$76,4,FALSE)),"",VLOOKUP(D24,アイシン室内機データ!$A$1:$F$76,4,FALSE))</f>
        <v/>
      </c>
      <c r="I24" s="66" t="str">
        <f t="shared" si="1"/>
        <v/>
      </c>
      <c r="J24" s="66" t="str">
        <f>IF(ISERROR(IF($D$10=50,VLOOKUP(D24,アイシン室内機データ!$A$1:$F$76,5,FALSE),IF($D$10=60,VLOOKUP(D24,アイシン室内機データ!$A$1:$F$76,6,FALSE),""))),"",IF($D$10=50,VLOOKUP(D24,アイシン室内機データ!A$1:$F$76,5,FALSE),IF($D$10=60,VLOOKUP(D24,アイシン室内機データ!$A$1:$F$76,6,FALSE),"")))</f>
        <v/>
      </c>
      <c r="K24" s="67" t="str">
        <f t="shared" si="2"/>
        <v/>
      </c>
      <c r="L24" s="109"/>
      <c r="M24" s="330">
        <f t="shared" si="3"/>
        <v>0</v>
      </c>
    </row>
    <row r="25" spans="1:14" ht="19" customHeight="1" thickBot="1">
      <c r="B25" s="497"/>
      <c r="C25" s="69">
        <v>11</v>
      </c>
      <c r="D25" s="30"/>
      <c r="E25" s="31"/>
      <c r="F25" s="70" t="str">
        <f>IF(ISERROR(VLOOKUP(D25,アイシン室内機データ!$A$1:$F$76,3,FALSE)),"",VLOOKUP(D25,アイシン室内機データ!$A$1:$F$76,3,FALSE))</f>
        <v/>
      </c>
      <c r="G25" s="70" t="str">
        <f t="shared" si="0"/>
        <v/>
      </c>
      <c r="H25" s="70" t="str">
        <f>IF(ISERROR(VLOOKUP(D25,アイシン室内機データ!$A$1:$F$76,4,FALSE)),"",VLOOKUP(D25,アイシン室内機データ!$A$1:$F$76,4,FALSE))</f>
        <v/>
      </c>
      <c r="I25" s="70" t="str">
        <f t="shared" si="1"/>
        <v/>
      </c>
      <c r="J25" s="71" t="str">
        <f>IF(ISERROR(IF($D$10=50,VLOOKUP(D25,アイシン室内機データ!$A$1:$F$76,5,FALSE),IF($D$10=60,VLOOKUP(D25,アイシン室内機データ!$A$1:$F$76,6,FALSE),""))),"",IF($D$10=50,VLOOKUP(D25,アイシン室内機データ!A$1:$F$76,5,FALSE),IF($D$10=60,VLOOKUP(D25,アイシン室内機データ!$A$1:$F$76,6,FALSE),"")))</f>
        <v/>
      </c>
      <c r="K25" s="71" t="str">
        <f t="shared" si="2"/>
        <v/>
      </c>
      <c r="L25" s="112"/>
      <c r="M25" s="111">
        <f t="shared" si="3"/>
        <v>0</v>
      </c>
    </row>
    <row r="26" spans="1:14" ht="20.25" customHeight="1" thickBot="1">
      <c r="B26" s="72" t="s">
        <v>17</v>
      </c>
      <c r="C26" s="73"/>
      <c r="D26" s="74"/>
      <c r="E26" s="75">
        <f>SUM(E15:E25)</f>
        <v>3</v>
      </c>
      <c r="F26" s="76"/>
      <c r="G26" s="77">
        <f t="shared" ref="G26:I26" si="4">SUM(G15:G25)</f>
        <v>48</v>
      </c>
      <c r="H26" s="78"/>
      <c r="I26" s="73">
        <f t="shared" si="4"/>
        <v>24.299999999999997</v>
      </c>
      <c r="J26" s="79"/>
      <c r="K26" s="80">
        <f>SUM(K15:K25)</f>
        <v>4.8000000000000007</v>
      </c>
      <c r="L26" s="80"/>
      <c r="M26" s="80">
        <f>SUM(M15:M25)</f>
        <v>48</v>
      </c>
    </row>
    <row r="27" spans="1:14" ht="9" customHeight="1">
      <c r="B27" s="40"/>
    </row>
    <row r="28" spans="1:14">
      <c r="A28" s="40" t="s">
        <v>50</v>
      </c>
      <c r="B28" s="40"/>
    </row>
    <row r="29" spans="1:14">
      <c r="B29" s="40" t="s">
        <v>95</v>
      </c>
    </row>
    <row r="30" spans="1:14">
      <c r="B30" s="469" t="s">
        <v>18</v>
      </c>
      <c r="C30" s="469"/>
      <c r="D30" s="469"/>
      <c r="E30" s="482" t="s">
        <v>1</v>
      </c>
      <c r="F30" s="482"/>
      <c r="G30" s="482"/>
      <c r="H30" s="482"/>
      <c r="I30" s="482"/>
      <c r="J30" s="81"/>
      <c r="K30" s="483" t="s">
        <v>47</v>
      </c>
      <c r="L30" s="484"/>
    </row>
    <row r="31" spans="1:14">
      <c r="B31" s="473" t="s">
        <v>67</v>
      </c>
      <c r="C31" s="473"/>
      <c r="D31" s="473"/>
      <c r="E31" s="482" t="s">
        <v>134</v>
      </c>
      <c r="F31" s="482"/>
      <c r="G31" s="482"/>
      <c r="H31" s="482"/>
      <c r="I31" s="482"/>
      <c r="J31" s="81"/>
      <c r="K31" s="498" t="s">
        <v>36</v>
      </c>
      <c r="L31" s="499"/>
    </row>
    <row r="32" spans="1:14" ht="22.4" customHeight="1">
      <c r="B32" s="473" t="s">
        <v>68</v>
      </c>
      <c r="C32" s="473"/>
      <c r="D32" s="473"/>
      <c r="E32" s="482" t="s">
        <v>135</v>
      </c>
      <c r="F32" s="482"/>
      <c r="G32" s="482"/>
      <c r="H32" s="482"/>
      <c r="I32" s="482"/>
      <c r="J32" s="81"/>
      <c r="K32" s="498" t="s">
        <v>36</v>
      </c>
      <c r="L32" s="499"/>
      <c r="N32" s="82"/>
    </row>
    <row r="33" spans="2:13">
      <c r="B33" s="477" t="s">
        <v>69</v>
      </c>
      <c r="C33" s="477"/>
      <c r="D33" s="477"/>
      <c r="E33" s="83">
        <f>IF(ISERROR(VLOOKUP(D11, 'ブレーカー容量別突入電流、消費電力値'!A1:D4,3,FALSE)),"",VLOOKUP(D11, 'ブレーカー容量別突入電流、消費電力値'!A1:D4,3,FALSE))</f>
        <v>33</v>
      </c>
      <c r="F33" s="84"/>
      <c r="G33" s="84" t="s">
        <v>63</v>
      </c>
      <c r="H33" s="85"/>
      <c r="I33" s="86"/>
      <c r="J33" s="87"/>
      <c r="K33" s="500" t="str">
        <f>IF(E33="","遮断機容量を入力",IF(I26=0,"室内機接続可否情報入力",IF(I26&lt;=E33,"〇","×")))</f>
        <v>〇</v>
      </c>
      <c r="L33" s="501"/>
    </row>
    <row r="34" spans="2:13">
      <c r="B34" s="477" t="s">
        <v>70</v>
      </c>
      <c r="C34" s="477"/>
      <c r="D34" s="477"/>
      <c r="E34" s="83">
        <f>IF(ISERROR(VLOOKUP(D11, 'ブレーカー容量別突入電流、消費電力値'!A1:D4,4,FALSE)),"",VLOOKUP(D11, 'ブレーカー容量別突入電流、消費電力値'!A1:D4,4,FALSE))</f>
        <v>5</v>
      </c>
      <c r="F34" s="85"/>
      <c r="G34" s="84" t="s">
        <v>63</v>
      </c>
      <c r="H34" s="85"/>
      <c r="I34" s="86"/>
      <c r="J34" s="87"/>
      <c r="K34" s="502" t="str">
        <f>IF(E34="","遮断機容量を入力",IF(K26=0,"室内機接続可否情報もしくは周波数入力",IF(K26&lt;=E34,"〇","×")))</f>
        <v>〇</v>
      </c>
      <c r="L34" s="503"/>
    </row>
    <row r="35" spans="2:13" ht="22.5">
      <c r="B35" s="463" t="s">
        <v>50</v>
      </c>
      <c r="C35" s="464"/>
      <c r="D35" s="464"/>
      <c r="E35" s="464"/>
      <c r="F35" s="464"/>
      <c r="G35" s="464"/>
      <c r="H35" s="464"/>
      <c r="I35" s="465"/>
      <c r="J35" s="81"/>
      <c r="K35" s="466" t="str">
        <f>IF(COUNTIF(K31:L34,"〇")=4,"〇","×")</f>
        <v>〇</v>
      </c>
      <c r="L35" s="467"/>
    </row>
    <row r="36" spans="2:13">
      <c r="B36" s="88"/>
    </row>
    <row r="37" spans="2:13">
      <c r="B37" s="40" t="s">
        <v>75</v>
      </c>
    </row>
    <row r="38" spans="2:13">
      <c r="B38" s="468" t="s">
        <v>18</v>
      </c>
      <c r="C38" s="468"/>
      <c r="D38" s="468"/>
      <c r="E38" s="468" t="s">
        <v>1</v>
      </c>
      <c r="F38" s="468"/>
      <c r="G38" s="468"/>
      <c r="H38" s="468"/>
      <c r="I38" s="468"/>
      <c r="J38" s="81"/>
      <c r="K38" s="468" t="s">
        <v>47</v>
      </c>
      <c r="L38" s="468"/>
      <c r="M38" s="468"/>
    </row>
    <row r="39" spans="2:13" ht="72" customHeight="1">
      <c r="B39" s="469" t="s">
        <v>80</v>
      </c>
      <c r="C39" s="469"/>
      <c r="D39" s="469"/>
      <c r="E39" s="470" t="s">
        <v>83</v>
      </c>
      <c r="F39" s="471"/>
      <c r="G39" s="471"/>
      <c r="H39" s="471"/>
      <c r="I39" s="471"/>
      <c r="J39" s="81"/>
      <c r="K39" s="472" t="str">
        <f>IF(K35="×","×",IF(M26=0,"室内機接続可否情報入力",IF(M26&gt;56,'室内機情報など（消さない）'!H6,"〇")))</f>
        <v>〇</v>
      </c>
      <c r="L39" s="472"/>
      <c r="M39" s="472"/>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58" t="s">
        <v>76</v>
      </c>
      <c r="C42" s="459"/>
      <c r="D42" s="460"/>
      <c r="E42" s="461" t="str">
        <f>IF(AND(K35="〇",K39="〇"),'室内機情報など（消さない）'!I6,IF(AND(K35="〇",K39='室内機情報など（消さない）'!H6),'室内機情報など（消さない）'!I7,"×"))</f>
        <v>〇　室内機入力欄の緑色ハッチングの全ての室内機が補助対象です。</v>
      </c>
      <c r="F42" s="461"/>
      <c r="G42" s="461"/>
      <c r="H42" s="461"/>
      <c r="I42" s="461"/>
      <c r="J42" s="461"/>
      <c r="K42" s="461"/>
      <c r="L42" s="461"/>
      <c r="M42" s="462"/>
    </row>
  </sheetData>
  <mergeCells count="29">
    <mergeCell ref="B15:B25"/>
    <mergeCell ref="A4:L4"/>
    <mergeCell ref="B10:C10"/>
    <mergeCell ref="G10:I10"/>
    <mergeCell ref="B11:C11"/>
    <mergeCell ref="B14:C14"/>
    <mergeCell ref="B34:D34"/>
    <mergeCell ref="K34:L34"/>
    <mergeCell ref="B30:D30"/>
    <mergeCell ref="E30:I30"/>
    <mergeCell ref="K30:L30"/>
    <mergeCell ref="B31:D31"/>
    <mergeCell ref="E31:I31"/>
    <mergeCell ref="K31:L31"/>
    <mergeCell ref="B32:D32"/>
    <mergeCell ref="E32:I32"/>
    <mergeCell ref="K32:L32"/>
    <mergeCell ref="B33:D33"/>
    <mergeCell ref="K33:L33"/>
    <mergeCell ref="B42:D42"/>
    <mergeCell ref="E42:M42"/>
    <mergeCell ref="B35:I35"/>
    <mergeCell ref="K35:L35"/>
    <mergeCell ref="B38:D38"/>
    <mergeCell ref="E38:I38"/>
    <mergeCell ref="K38:M38"/>
    <mergeCell ref="B39:D39"/>
    <mergeCell ref="E39:I39"/>
    <mergeCell ref="K39:M39"/>
  </mergeCells>
  <phoneticPr fontId="1"/>
  <conditionalFormatting sqref="D15:M25">
    <cfRule type="expression" dxfId="1" priority="1">
      <formula>AND($K$35="〇",$M$26&lt;=56,$L15="〇")</formula>
    </cfRule>
  </conditionalFormatting>
  <dataValidations count="2">
    <dataValidation type="whole" allowBlank="1" showInputMessage="1" showErrorMessage="1" sqref="E15" xr:uid="{3099479F-FF35-4896-8CB8-192424D322E1}">
      <formula1>1</formula1>
      <formula2>11</formula2>
    </dataValidation>
    <dataValidation type="list" allowBlank="1" showInputMessage="1" showErrorMessage="1" sqref="F9" xr:uid="{94B7203C-DFEC-4A06-BBED-1ECA093F554C}">
      <formula1>空調運転</formula1>
    </dataValidation>
  </dataValidations>
  <pageMargins left="0.82677165354330717" right="0.23622047244094491" top="0.74803149606299213" bottom="0.74803149606299213" header="0.31496062992125984" footer="0.31496062992125984"/>
  <pageSetup paperSize="9" scale="63" fitToHeight="0"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4FF198FC-6458-4AC9-BB5A-4466E6614A6F}">
          <x14:formula1>
            <xm:f>アイシン室内機データ!$A$2:$A$68</xm:f>
          </x14:formula1>
          <xm:sqref>D15:D25</xm:sqref>
        </x14:dataValidation>
        <x14:dataValidation type="list" allowBlank="1" showInputMessage="1" showErrorMessage="1" xr:uid="{3D0F1E64-AB17-4074-8995-2F81CD4BE3E7}">
          <x14:formula1>
            <xm:f>'室内機情報など（消さない）'!$B$6:$B$7</xm:f>
          </x14:formula1>
          <xm:sqref>D10</xm:sqref>
        </x14:dataValidation>
        <x14:dataValidation type="list" allowBlank="1" showInputMessage="1" showErrorMessage="1" xr:uid="{2A5F361A-94AD-4667-9C5A-E160B6A87D00}">
          <x14:formula1>
            <xm:f>'ブレーカー容量別突入電流、消費電力値'!$A$2:$A$4</xm:f>
          </x14:formula1>
          <xm:sqref>D11</xm:sqref>
        </x14:dataValidation>
        <x14:dataValidation type="list" allowBlank="1" showInputMessage="1" showErrorMessage="1" xr:uid="{25C063D5-76C7-4FDF-8B88-603BD49CFA49}">
          <x14:formula1>
            <xm:f>'室内機情報など（消さない）'!$G$6:$G$7</xm:f>
          </x14:formula1>
          <xm:sqref>L15:L25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3450C-2D4F-41C1-968E-2756561FED25}">
  <sheetPr>
    <pageSetUpPr fitToPage="1"/>
  </sheetPr>
  <dimension ref="A1:N42"/>
  <sheetViews>
    <sheetView showGridLines="0" tabSelected="1" view="pageBreakPreview" zoomScale="80" zoomScaleNormal="90" zoomScaleSheetLayoutView="80" workbookViewId="0">
      <selection activeCell="J9" sqref="J9"/>
    </sheetView>
  </sheetViews>
  <sheetFormatPr defaultColWidth="9" defaultRowHeight="20"/>
  <cols>
    <col min="1" max="1" width="3.6328125" style="35" customWidth="1"/>
    <col min="2" max="2" width="4.90625" style="35" customWidth="1"/>
    <col min="3" max="3" width="5.9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08984375" style="35" customWidth="1"/>
    <col min="14" max="14" width="10.90625" style="35" customWidth="1"/>
    <col min="15" max="16384" width="9" style="35"/>
  </cols>
  <sheetData>
    <row r="1" spans="1:14">
      <c r="A1" s="92"/>
      <c r="B1" s="122" t="s">
        <v>256</v>
      </c>
      <c r="M1" s="35" t="s">
        <v>137</v>
      </c>
    </row>
    <row r="2" spans="1:14" ht="8.5" customHeight="1"/>
    <row r="3" spans="1:14" ht="29">
      <c r="A3" s="36" t="s">
        <v>173</v>
      </c>
    </row>
    <row r="4" spans="1:14" ht="22.5">
      <c r="A4" s="485" t="s">
        <v>96</v>
      </c>
      <c r="B4" s="486"/>
      <c r="C4" s="486"/>
      <c r="D4" s="486"/>
      <c r="E4" s="486"/>
      <c r="F4" s="486"/>
      <c r="G4" s="486"/>
      <c r="H4" s="486"/>
      <c r="I4" s="486"/>
      <c r="J4" s="486"/>
      <c r="K4" s="486"/>
      <c r="L4" s="486"/>
      <c r="M4" s="32"/>
      <c r="N4" s="37" t="s">
        <v>138</v>
      </c>
    </row>
    <row r="5" spans="1:14">
      <c r="A5" s="40"/>
      <c r="B5" s="39" t="s">
        <v>97</v>
      </c>
    </row>
    <row r="6" spans="1:14">
      <c r="A6" s="40"/>
      <c r="B6" s="39" t="s">
        <v>98</v>
      </c>
    </row>
    <row r="7" spans="1:14" ht="11.5" customHeight="1">
      <c r="A7" s="40"/>
      <c r="B7" s="39"/>
    </row>
    <row r="8" spans="1:14" ht="20.5" thickBot="1">
      <c r="A8" s="40" t="s">
        <v>66</v>
      </c>
      <c r="I8" s="43"/>
      <c r="K8" s="35" t="s">
        <v>136</v>
      </c>
    </row>
    <row r="9" spans="1:14" ht="25.5" customHeight="1" thickBot="1">
      <c r="B9" s="15" t="s">
        <v>73</v>
      </c>
      <c r="C9" s="16"/>
      <c r="D9" s="16"/>
      <c r="E9" s="16"/>
      <c r="F9" s="41"/>
      <c r="G9" s="42"/>
    </row>
    <row r="10" spans="1:14" ht="21.75" customHeight="1" thickBot="1">
      <c r="B10" s="487" t="s">
        <v>41</v>
      </c>
      <c r="C10" s="488"/>
      <c r="D10" s="24">
        <v>50</v>
      </c>
      <c r="E10" s="17" t="s">
        <v>42</v>
      </c>
      <c r="F10" s="44"/>
      <c r="G10" s="489"/>
      <c r="H10" s="490"/>
      <c r="I10" s="490"/>
      <c r="J10" s="45"/>
      <c r="K10" s="33"/>
      <c r="L10" s="46"/>
    </row>
    <row r="11" spans="1:14" ht="21.75" customHeight="1" thickBot="1">
      <c r="B11" s="491" t="s">
        <v>62</v>
      </c>
      <c r="C11" s="492"/>
      <c r="D11" s="25">
        <v>20</v>
      </c>
      <c r="E11" s="47" t="s">
        <v>58</v>
      </c>
      <c r="F11" s="48"/>
      <c r="G11" s="18" t="s">
        <v>59</v>
      </c>
      <c r="H11" s="18"/>
      <c r="I11" s="19">
        <f>IF(ISERROR(VLOOKUP(D11,'ブレーカー容量別突入電流、消費電力値'!A1:D4,2,FALSE)),"",(VLOOKUP(D11,'ブレーカー容量別突入電流、消費電力値'!A1:D4,2,FALSE)))</f>
        <v>2</v>
      </c>
      <c r="J11" s="49"/>
      <c r="K11" s="20" t="s">
        <v>60</v>
      </c>
    </row>
    <row r="12" spans="1:14" ht="12" customHeight="1">
      <c r="B12" s="50" t="s">
        <v>84</v>
      </c>
      <c r="C12" s="51"/>
      <c r="D12" s="52"/>
      <c r="E12" s="52"/>
      <c r="F12" s="52"/>
      <c r="G12" s="52"/>
      <c r="H12" s="52"/>
      <c r="I12" s="52"/>
      <c r="J12" s="52"/>
      <c r="K12" s="52"/>
    </row>
    <row r="13" spans="1:14" ht="20.25" customHeight="1" thickBot="1">
      <c r="B13" s="53" t="s">
        <v>74</v>
      </c>
      <c r="C13" s="33"/>
      <c r="D13" s="45"/>
      <c r="E13" s="45"/>
      <c r="F13" s="45"/>
      <c r="G13" s="45"/>
      <c r="H13" s="45"/>
      <c r="I13" s="45"/>
      <c r="J13" s="45"/>
      <c r="K13" s="45"/>
    </row>
    <row r="14" spans="1:14" ht="21.75" customHeight="1" thickBot="1">
      <c r="B14" s="493" t="s">
        <v>48</v>
      </c>
      <c r="C14" s="494"/>
      <c r="D14" s="54" t="s">
        <v>0</v>
      </c>
      <c r="E14" s="55" t="s">
        <v>16</v>
      </c>
      <c r="F14" s="56" t="s">
        <v>44</v>
      </c>
      <c r="G14" s="57" t="s">
        <v>39</v>
      </c>
      <c r="H14" s="57" t="s">
        <v>40</v>
      </c>
      <c r="I14" s="58" t="s">
        <v>37</v>
      </c>
      <c r="J14" s="59" t="s">
        <v>35</v>
      </c>
      <c r="K14" s="60" t="s">
        <v>38</v>
      </c>
      <c r="L14" s="60" t="s">
        <v>77</v>
      </c>
      <c r="M14" s="60" t="s">
        <v>78</v>
      </c>
    </row>
    <row r="15" spans="1:14" ht="19" customHeight="1">
      <c r="B15" s="495" t="s">
        <v>71</v>
      </c>
      <c r="C15" s="61">
        <v>1</v>
      </c>
      <c r="D15" s="326"/>
      <c r="E15" s="27"/>
      <c r="F15" s="62" t="str">
        <f>IF(ISERROR(VLOOKUP(D15,アイシン室内機データ!$A$1:$F$76,3,FALSE)),"",VLOOKUP(D15,アイシン室内機データ!$A$1:$F$76,3,FALSE))</f>
        <v/>
      </c>
      <c r="G15" s="62" t="str">
        <f>IF(ISERROR(E15*F15),"",(E15*F15))</f>
        <v/>
      </c>
      <c r="H15" s="62" t="str">
        <f>IF(ISERROR(VLOOKUP(D15,アイシン室内機データ!$A$1:$F$76,4,FALSE)),"",VLOOKUP(D15,アイシン室内機データ!$A$1:$F$76,4,FALSE))</f>
        <v/>
      </c>
      <c r="I15" s="62" t="str">
        <f>IF(ISERROR(E15*H15),"",(E15*H15))</f>
        <v/>
      </c>
      <c r="J15" s="63" t="str">
        <f>IF(ISERROR(IF($D$10=50,VLOOKUP(D15,アイシン室内機データ!$A$1:$F$76,5,FALSE),IF($D$10=60,VLOOKUP(D15,アイシン室内機データ!$A$1:$F$76,6,FALSE),""))),"",IF($D$10=50,VLOOKUP(D15,アイシン室内機データ!A$1:$F$76,5,FALSE),IF($D$10=60,VLOOKUP(D15,アイシン室内機データ!$A$1:$F$76,6,FALSE),"")))</f>
        <v/>
      </c>
      <c r="K15" s="64" t="str">
        <f>IF(ISERROR(E15*J15),"",(E15*J15))</f>
        <v/>
      </c>
      <c r="L15" s="93"/>
      <c r="M15" s="64">
        <f>IF(L15="〇",G15,0)</f>
        <v>0</v>
      </c>
    </row>
    <row r="16" spans="1:14" ht="19" customHeight="1">
      <c r="B16" s="496"/>
      <c r="C16" s="65">
        <v>2</v>
      </c>
      <c r="D16" s="107"/>
      <c r="E16" s="29"/>
      <c r="F16" s="115" t="str">
        <f>IF(ISERROR(VLOOKUP(D16,アイシン室内機データ!$A$1:$F$76,3,FALSE)),"",VLOOKUP(D16,アイシン室内機データ!$A$1:$F$76,3,FALSE))</f>
        <v/>
      </c>
      <c r="G16" s="115" t="str">
        <f>IF(ISERROR(E16*F16),"",(E16*F16))</f>
        <v/>
      </c>
      <c r="H16" s="115" t="str">
        <f>IF(ISERROR(VLOOKUP(D16,アイシン室内機データ!$A$1:$F$76,4,FALSE)),"",VLOOKUP(D16,アイシン室内機データ!$A$1:$F$76,4,FALSE))</f>
        <v/>
      </c>
      <c r="I16" s="115" t="str">
        <f>IF(ISERROR(E16*H16),"",(E16*H16))</f>
        <v/>
      </c>
      <c r="J16" s="116" t="str">
        <f>IF(ISERROR(IF($D$10=50,VLOOKUP(D16,アイシン室内機データ!$A$1:$F$76,5,FALSE),IF($D$10=60,VLOOKUP(D16,アイシン室内機データ!$A$1:$F$76,6,FALSE),""))),"",IF($D$10=50,VLOOKUP(D16,アイシン室内機データ!A$1:$F$76,5,FALSE),IF($D$10=60,VLOOKUP(D16,アイシン室内機データ!$A$1:$F$76,6,FALSE),"")))</f>
        <v/>
      </c>
      <c r="K16" s="117" t="str">
        <f t="shared" ref="K16:K25" si="0">IF(ISERROR(E16*J16),"",(E16*J16))</f>
        <v/>
      </c>
      <c r="L16" s="114"/>
      <c r="M16" s="113">
        <f t="shared" ref="M16:M25" si="1">IF(L16="〇",G16,0)</f>
        <v>0</v>
      </c>
    </row>
    <row r="17" spans="1:14" ht="19" customHeight="1">
      <c r="B17" s="496"/>
      <c r="C17" s="65">
        <v>3</v>
      </c>
      <c r="D17" s="28"/>
      <c r="E17" s="29"/>
      <c r="F17" s="66" t="str">
        <f>IF(ISERROR(VLOOKUP(D17,アイシン室内機データ!$A$1:$F$76,3,FALSE)),"",VLOOKUP(D17,アイシン室内機データ!$A$1:$F$76,3,FALSE))</f>
        <v/>
      </c>
      <c r="G17" s="66" t="str">
        <f>IF(ISERROR(E17*F17),"",(E17*F17))</f>
        <v/>
      </c>
      <c r="H17" s="66" t="str">
        <f>IF(ISERROR(VLOOKUP(D17,アイシン室内機データ!$A$1:$F$76,4,FALSE)),"",VLOOKUP(D17,アイシン室内機データ!$A$1:$F$76,4,FALSE))</f>
        <v/>
      </c>
      <c r="I17" s="66" t="str">
        <f t="shared" ref="I17:I25" si="2">IF(ISERROR(E17*H17),"",(E17*H17))</f>
        <v/>
      </c>
      <c r="J17" s="67" t="str">
        <f>IF(ISERROR(IF($D$10=50,VLOOKUP(D17,アイシン室内機データ!$A$1:$F$76,5,FALSE),IF($D$10=60,VLOOKUP(D17,アイシン室内機データ!$A$1:$F$76,6,FALSE),""))),"",IF($D$10=50,VLOOKUP(D17,アイシン室内機データ!A$1:$F$76,5,FALSE),IF($D$10=60,VLOOKUP(D17,アイシン室内機データ!$A$1:$F$76,6,FALSE),"")))</f>
        <v/>
      </c>
      <c r="K17" s="68" t="str">
        <f t="shared" si="0"/>
        <v/>
      </c>
      <c r="L17" s="94"/>
      <c r="M17" s="68">
        <f t="shared" si="1"/>
        <v>0</v>
      </c>
    </row>
    <row r="18" spans="1:14" ht="19" customHeight="1">
      <c r="B18" s="496"/>
      <c r="C18" s="65">
        <v>4</v>
      </c>
      <c r="D18" s="28"/>
      <c r="E18" s="29"/>
      <c r="F18" s="66" t="str">
        <f>IF(ISERROR(VLOOKUP(D18,アイシン室内機データ!$A$1:$F$76,3,FALSE)),"",VLOOKUP(D18,アイシン室内機データ!$A$1:$F$76,3,FALSE))</f>
        <v/>
      </c>
      <c r="G18" s="66" t="str">
        <f t="shared" ref="G18:G25" si="3">IF(ISERROR(E18*F18),"",(E18*F18))</f>
        <v/>
      </c>
      <c r="H18" s="66" t="str">
        <f>IF(ISERROR(VLOOKUP(D18,アイシン室内機データ!$A$1:$F$76,4,FALSE)),"",VLOOKUP(D18,アイシン室内機データ!$A$1:$F$76,4,FALSE))</f>
        <v/>
      </c>
      <c r="I18" s="66" t="str">
        <f t="shared" si="2"/>
        <v/>
      </c>
      <c r="J18" s="67" t="str">
        <f>IF(ISERROR(IF($D$10=50,VLOOKUP(D18,アイシン室内機データ!$A$1:$F$76,5,FALSE),IF($D$10=60,VLOOKUP(D18,アイシン室内機データ!$A$1:$F$76,6,FALSE),""))),"",IF($D$10=50,VLOOKUP(D18,アイシン室内機データ!A$1:$F$76,5,FALSE),IF($D$10=60,VLOOKUP(D18,アイシン室内機データ!$A$1:$F$76,6,FALSE),"")))</f>
        <v/>
      </c>
      <c r="K18" s="68" t="str">
        <f t="shared" si="0"/>
        <v/>
      </c>
      <c r="L18" s="94"/>
      <c r="M18" s="68">
        <f t="shared" si="1"/>
        <v>0</v>
      </c>
    </row>
    <row r="19" spans="1:14" ht="19" customHeight="1">
      <c r="B19" s="496"/>
      <c r="C19" s="65">
        <v>5</v>
      </c>
      <c r="D19" s="28"/>
      <c r="E19" s="29"/>
      <c r="F19" s="66" t="str">
        <f>IF(ISERROR(VLOOKUP(D19,アイシン室内機データ!$A$1:$F$76,3,FALSE)),"",VLOOKUP(D19,アイシン室内機データ!$A$1:$F$76,3,FALSE))</f>
        <v/>
      </c>
      <c r="G19" s="66" t="str">
        <f t="shared" si="3"/>
        <v/>
      </c>
      <c r="H19" s="66" t="str">
        <f>IF(ISERROR(VLOOKUP(D19,アイシン室内機データ!$A$1:$F$76,4,FALSE)),"",VLOOKUP(D19,アイシン室内機データ!$A$1:$F$76,4,FALSE))</f>
        <v/>
      </c>
      <c r="I19" s="66" t="str">
        <f t="shared" si="2"/>
        <v/>
      </c>
      <c r="J19" s="67" t="str">
        <f>IF(ISERROR(IF($D$10=50,VLOOKUP(D19,アイシン室内機データ!$A$1:$F$76,5,FALSE),IF($D$10=60,VLOOKUP(D19,アイシン室内機データ!$A$1:$F$76,6,FALSE),""))),"",IF($D$10=50,VLOOKUP(D19,アイシン室内機データ!A$1:$F$76,5,FALSE),IF($D$10=60,VLOOKUP(D19,アイシン室内機データ!$A$1:$F$76,6,FALSE),"")))</f>
        <v/>
      </c>
      <c r="K19" s="68" t="str">
        <f t="shared" si="0"/>
        <v/>
      </c>
      <c r="L19" s="94"/>
      <c r="M19" s="68">
        <f t="shared" si="1"/>
        <v>0</v>
      </c>
    </row>
    <row r="20" spans="1:14" ht="19" customHeight="1">
      <c r="B20" s="496"/>
      <c r="C20" s="65">
        <v>6</v>
      </c>
      <c r="D20" s="28"/>
      <c r="E20" s="29"/>
      <c r="F20" s="66" t="str">
        <f>IF(ISERROR(VLOOKUP(D20,アイシン室内機データ!$A$1:$F$76,3,FALSE)),"",VLOOKUP(D20,アイシン室内機データ!$A$1:$F$76,3,FALSE))</f>
        <v/>
      </c>
      <c r="G20" s="66" t="str">
        <f t="shared" si="3"/>
        <v/>
      </c>
      <c r="H20" s="66" t="str">
        <f>IF(ISERROR(VLOOKUP(D20,アイシン室内機データ!$A$1:$F$76,4,FALSE)),"",VLOOKUP(D20,アイシン室内機データ!$A$1:$F$76,4,FALSE))</f>
        <v/>
      </c>
      <c r="I20" s="66" t="str">
        <f t="shared" si="2"/>
        <v/>
      </c>
      <c r="J20" s="67" t="str">
        <f>IF(ISERROR(IF($D$10=50,VLOOKUP(D20,アイシン室内機データ!$A$1:$F$76,5,FALSE),IF($D$10=60,VLOOKUP(D20,アイシン室内機データ!$A$1:$F$76,6,FALSE),""))),"",IF($D$10=50,VLOOKUP(D20,アイシン室内機データ!A$1:$F$76,5,FALSE),IF($D$10=60,VLOOKUP(D20,アイシン室内機データ!$A$1:$F$76,6,FALSE),"")))</f>
        <v/>
      </c>
      <c r="K20" s="68" t="str">
        <f t="shared" si="0"/>
        <v/>
      </c>
      <c r="L20" s="94"/>
      <c r="M20" s="68">
        <f t="shared" si="1"/>
        <v>0</v>
      </c>
    </row>
    <row r="21" spans="1:14" ht="19" customHeight="1">
      <c r="B21" s="496"/>
      <c r="C21" s="65">
        <v>7</v>
      </c>
      <c r="D21" s="28"/>
      <c r="E21" s="29"/>
      <c r="F21" s="66" t="str">
        <f>IF(ISERROR(VLOOKUP(D21,アイシン室内機データ!$A$1:$F$76,3,FALSE)),"",VLOOKUP(D21,アイシン室内機データ!$A$1:$F$76,3,FALSE))</f>
        <v/>
      </c>
      <c r="G21" s="66" t="str">
        <f t="shared" si="3"/>
        <v/>
      </c>
      <c r="H21" s="66" t="str">
        <f>IF(ISERROR(VLOOKUP(D21,アイシン室内機データ!$A$1:$F$76,4,FALSE)),"",VLOOKUP(D21,アイシン室内機データ!$A$1:$F$76,4,FALSE))</f>
        <v/>
      </c>
      <c r="I21" s="66" t="str">
        <f t="shared" si="2"/>
        <v/>
      </c>
      <c r="J21" s="67" t="str">
        <f>IF(ISERROR(IF($D$10=50,VLOOKUP(D21,アイシン室内機データ!$A$1:$F$76,5,FALSE),IF($D$10=60,VLOOKUP(D21,アイシン室内機データ!$A$1:$F$76,6,FALSE),""))),"",IF($D$10=50,VLOOKUP(D21,アイシン室内機データ!A$1:$F$76,5,FALSE),IF($D$10=60,VLOOKUP(D21,アイシン室内機データ!$A$1:$F$76,6,FALSE),"")))</f>
        <v/>
      </c>
      <c r="K21" s="68" t="str">
        <f t="shared" si="0"/>
        <v/>
      </c>
      <c r="L21" s="94"/>
      <c r="M21" s="68">
        <f t="shared" si="1"/>
        <v>0</v>
      </c>
    </row>
    <row r="22" spans="1:14" ht="19" customHeight="1">
      <c r="B22" s="496"/>
      <c r="C22" s="65">
        <v>8</v>
      </c>
      <c r="D22" s="28"/>
      <c r="E22" s="29"/>
      <c r="F22" s="66" t="str">
        <f>IF(ISERROR(VLOOKUP(D22,アイシン室内機データ!$A$1:$F$76,3,FALSE)),"",VLOOKUP(D22,アイシン室内機データ!$A$1:$F$76,3,FALSE))</f>
        <v/>
      </c>
      <c r="G22" s="66" t="str">
        <f t="shared" si="3"/>
        <v/>
      </c>
      <c r="H22" s="66" t="str">
        <f>IF(ISERROR(VLOOKUP(D22,アイシン室内機データ!$A$1:$F$76,4,FALSE)),"",VLOOKUP(D22,アイシン室内機データ!$A$1:$F$76,4,FALSE))</f>
        <v/>
      </c>
      <c r="I22" s="66" t="str">
        <f t="shared" si="2"/>
        <v/>
      </c>
      <c r="J22" s="67" t="str">
        <f>IF(ISERROR(IF($D$10=50,VLOOKUP(D22,アイシン室内機データ!$A$1:$F$76,5,FALSE),IF($D$10=60,VLOOKUP(D22,アイシン室内機データ!$A$1:$F$76,6,FALSE),""))),"",IF($D$10=50,VLOOKUP(D22,アイシン室内機データ!A$1:$F$76,5,FALSE),IF($D$10=60,VLOOKUP(D22,アイシン室内機データ!$A$1:$F$76,6,FALSE),"")))</f>
        <v/>
      </c>
      <c r="K22" s="68" t="str">
        <f t="shared" si="0"/>
        <v/>
      </c>
      <c r="L22" s="94"/>
      <c r="M22" s="68">
        <f t="shared" si="1"/>
        <v>0</v>
      </c>
    </row>
    <row r="23" spans="1:14" ht="19" customHeight="1">
      <c r="B23" s="496"/>
      <c r="C23" s="65">
        <v>9</v>
      </c>
      <c r="D23" s="28"/>
      <c r="E23" s="29"/>
      <c r="F23" s="66" t="str">
        <f>IF(ISERROR(VLOOKUP(D23,アイシン室内機データ!$A$1:$F$76,3,FALSE)),"",VLOOKUP(D23,アイシン室内機データ!$A$1:$F$76,3,FALSE))</f>
        <v/>
      </c>
      <c r="G23" s="66" t="str">
        <f t="shared" si="3"/>
        <v/>
      </c>
      <c r="H23" s="66" t="str">
        <f>IF(ISERROR(VLOOKUP(D23,アイシン室内機データ!$A$1:$F$76,4,FALSE)),"",VLOOKUP(D23,アイシン室内機データ!$A$1:$F$76,4,FALSE))</f>
        <v/>
      </c>
      <c r="I23" s="66" t="str">
        <f t="shared" si="2"/>
        <v/>
      </c>
      <c r="J23" s="67" t="str">
        <f>IF(ISERROR(IF($D$10=50,VLOOKUP(D23,アイシン室内機データ!$A$1:$F$76,5,FALSE),IF($D$10=60,VLOOKUP(D23,アイシン室内機データ!$A$1:$F$76,6,FALSE),""))),"",IF($D$10=50,VLOOKUP(D23,アイシン室内機データ!A$1:$F$76,5,FALSE),IF($D$10=60,VLOOKUP(D23,アイシン室内機データ!$A$1:$F$76,6,FALSE),"")))</f>
        <v/>
      </c>
      <c r="K23" s="68" t="str">
        <f t="shared" si="0"/>
        <v/>
      </c>
      <c r="L23" s="94"/>
      <c r="M23" s="68">
        <f t="shared" si="1"/>
        <v>0</v>
      </c>
    </row>
    <row r="24" spans="1:14" ht="19" customHeight="1">
      <c r="B24" s="496"/>
      <c r="C24" s="65">
        <v>10</v>
      </c>
      <c r="D24" s="331"/>
      <c r="E24" s="29"/>
      <c r="F24" s="66" t="str">
        <f>IF(ISERROR(VLOOKUP(D24,アイシン室内機データ!$A$1:$F$76,3,FALSE)),"",VLOOKUP(D24,アイシン室内機データ!$A$1:$F$76,3,FALSE))</f>
        <v/>
      </c>
      <c r="G24" s="66" t="str">
        <f t="shared" si="3"/>
        <v/>
      </c>
      <c r="H24" s="66" t="str">
        <f>IF(ISERROR(VLOOKUP(D24,アイシン室内機データ!$A$1:$F$76,4,FALSE)),"",VLOOKUP(D24,アイシン室内機データ!$A$1:$F$76,4,FALSE))</f>
        <v/>
      </c>
      <c r="I24" s="66" t="str">
        <f t="shared" si="2"/>
        <v/>
      </c>
      <c r="J24" s="67" t="str">
        <f>IF(ISERROR(IF($D$10=50,VLOOKUP(D24,アイシン室内機データ!$A$1:$F$76,5,FALSE),IF($D$10=60,VLOOKUP(D24,アイシン室内機データ!$A$1:$F$76,6,FALSE),""))),"",IF($D$10=50,VLOOKUP(D24,アイシン室内機データ!A$1:$F$76,5,FALSE),IF($D$10=60,VLOOKUP(D24,アイシン室内機データ!$A$1:$F$76,6,FALSE),"")))</f>
        <v/>
      </c>
      <c r="K24" s="68" t="str">
        <f t="shared" si="0"/>
        <v/>
      </c>
      <c r="L24" s="94"/>
      <c r="M24" s="68">
        <f t="shared" si="1"/>
        <v>0</v>
      </c>
    </row>
    <row r="25" spans="1:14" ht="19" customHeight="1" thickBot="1">
      <c r="B25" s="497"/>
      <c r="C25" s="69">
        <v>11</v>
      </c>
      <c r="D25" s="30"/>
      <c r="E25" s="31"/>
      <c r="F25" s="118" t="str">
        <f>IF(ISERROR(VLOOKUP(D25,アイシン室内機データ!$A$1:$F$76,3,FALSE)),"",VLOOKUP(D25,アイシン室内機データ!$A$1:$F$76,3,FALSE))</f>
        <v/>
      </c>
      <c r="G25" s="118" t="str">
        <f t="shared" si="3"/>
        <v/>
      </c>
      <c r="H25" s="118" t="str">
        <f>IF(ISERROR(VLOOKUP(D25,アイシン室内機データ!$A$1:$F$76,4,FALSE)),"",VLOOKUP(D25,アイシン室内機データ!$A$1:$F$76,4,FALSE))</f>
        <v/>
      </c>
      <c r="I25" s="118" t="str">
        <f t="shared" si="2"/>
        <v/>
      </c>
      <c r="J25" s="77" t="str">
        <f>IF(ISERROR(IF($D$10=50,VLOOKUP(D25,アイシン室内機データ!$A$1:$F$76,5,FALSE),IF($D$10=60,VLOOKUP(D25,アイシン室内機データ!$A$1:$F$76,6,FALSE),""))),"",IF($D$10=50,VLOOKUP(D25,アイシン室内機データ!A$1:$F$76,5,FALSE),IF($D$10=60,VLOOKUP(D25,アイシン室内機データ!$A$1:$F$76,6,FALSE),"")))</f>
        <v/>
      </c>
      <c r="K25" s="119" t="str">
        <f t="shared" si="0"/>
        <v/>
      </c>
      <c r="L25" s="120"/>
      <c r="M25" s="119">
        <f t="shared" si="1"/>
        <v>0</v>
      </c>
    </row>
    <row r="26" spans="1:14" ht="20.25" customHeight="1" thickBot="1">
      <c r="B26" s="72" t="s">
        <v>17</v>
      </c>
      <c r="C26" s="73"/>
      <c r="D26" s="74"/>
      <c r="E26" s="75">
        <f>SUM(E15:E25)</f>
        <v>0</v>
      </c>
      <c r="F26" s="76"/>
      <c r="G26" s="77">
        <f t="shared" ref="G26:I26" si="4">SUM(G15:G25)</f>
        <v>0</v>
      </c>
      <c r="H26" s="78"/>
      <c r="I26" s="73">
        <f t="shared" si="4"/>
        <v>0</v>
      </c>
      <c r="J26" s="79"/>
      <c r="K26" s="80">
        <f>SUM(K15:K25)</f>
        <v>0</v>
      </c>
      <c r="L26" s="80"/>
      <c r="M26" s="80">
        <f>SUM(M15:M25)</f>
        <v>0</v>
      </c>
    </row>
    <row r="27" spans="1:14" ht="9" customHeight="1">
      <c r="B27" s="40"/>
    </row>
    <row r="28" spans="1:14">
      <c r="A28" s="40" t="s">
        <v>50</v>
      </c>
      <c r="B28" s="40"/>
    </row>
    <row r="29" spans="1:14">
      <c r="B29" s="40" t="s">
        <v>95</v>
      </c>
    </row>
    <row r="30" spans="1:14">
      <c r="B30" s="469" t="s">
        <v>18</v>
      </c>
      <c r="C30" s="469"/>
      <c r="D30" s="469"/>
      <c r="E30" s="482" t="s">
        <v>1</v>
      </c>
      <c r="F30" s="482"/>
      <c r="G30" s="482"/>
      <c r="H30" s="482"/>
      <c r="I30" s="482"/>
      <c r="J30" s="81"/>
      <c r="K30" s="483" t="s">
        <v>47</v>
      </c>
      <c r="L30" s="484"/>
    </row>
    <row r="31" spans="1:14">
      <c r="B31" s="473" t="s">
        <v>67</v>
      </c>
      <c r="C31" s="473"/>
      <c r="D31" s="473"/>
      <c r="E31" s="482" t="s">
        <v>72</v>
      </c>
      <c r="F31" s="482"/>
      <c r="G31" s="482"/>
      <c r="H31" s="482"/>
      <c r="I31" s="482"/>
      <c r="J31" s="81"/>
      <c r="K31" s="475" t="str">
        <f>IF(E26=0,"室内機接続可否情報入力",IF(E26&lt;4,"×",IF(E26&gt;11,"×","〇")))</f>
        <v>室内機接続可否情報入力</v>
      </c>
      <c r="L31" s="476"/>
    </row>
    <row r="32" spans="1:14">
      <c r="B32" s="473" t="s">
        <v>68</v>
      </c>
      <c r="C32" s="473"/>
      <c r="D32" s="473"/>
      <c r="E32" s="474" t="s">
        <v>61</v>
      </c>
      <c r="F32" s="474"/>
      <c r="G32" s="474"/>
      <c r="H32" s="474"/>
      <c r="I32" s="474"/>
      <c r="J32" s="81"/>
      <c r="K32" s="475" t="str">
        <f>IF(G26=0,"室内機接続可否情報入力",IF(G26&lt;54,"×",IF(G26&gt;72.8,"×","〇")))</f>
        <v>室内機接続可否情報入力</v>
      </c>
      <c r="L32" s="476"/>
      <c r="N32" s="82"/>
    </row>
    <row r="33" spans="2:13">
      <c r="B33" s="477" t="s">
        <v>69</v>
      </c>
      <c r="C33" s="477"/>
      <c r="D33" s="477"/>
      <c r="E33" s="83">
        <f>IF(ISERROR(VLOOKUP(D11, 'ブレーカー容量別突入電流、消費電力値'!A1:D4,3,FALSE)),"",VLOOKUP(D11, 'ブレーカー容量別突入電流、消費電力値'!A1:D4,3,FALSE))</f>
        <v>33</v>
      </c>
      <c r="F33" s="84"/>
      <c r="G33" s="84" t="s">
        <v>63</v>
      </c>
      <c r="H33" s="85"/>
      <c r="I33" s="86"/>
      <c r="J33" s="87"/>
      <c r="K33" s="478" t="str">
        <f>IF(E33="","遮断機容量を入力",IF(I26=0,"室内機接続可否情報入力",IF(I26&lt;=E33,"〇","×")))</f>
        <v>室内機接続可否情報入力</v>
      </c>
      <c r="L33" s="479"/>
    </row>
    <row r="34" spans="2:13">
      <c r="B34" s="477" t="s">
        <v>70</v>
      </c>
      <c r="C34" s="477"/>
      <c r="D34" s="477"/>
      <c r="E34" s="83">
        <f>IF(ISERROR(VLOOKUP(D11, 'ブレーカー容量別突入電流、消費電力値'!A1:D4,4,FALSE)),"",VLOOKUP(D11, 'ブレーカー容量別突入電流、消費電力値'!A1:D4,4,FALSE))</f>
        <v>5</v>
      </c>
      <c r="F34" s="85"/>
      <c r="G34" s="84" t="s">
        <v>63</v>
      </c>
      <c r="H34" s="85"/>
      <c r="I34" s="86"/>
      <c r="J34" s="87"/>
      <c r="K34" s="480" t="str">
        <f>IF(E34="","遮断機容量を入力",IF(K26=0,"室内機接続可否情報もしくは周波数入力",IF(K26&lt;=E34,"〇","×")))</f>
        <v>室内機接続可否情報もしくは周波数入力</v>
      </c>
      <c r="L34" s="481"/>
    </row>
    <row r="35" spans="2:13" ht="22.5">
      <c r="B35" s="463" t="s">
        <v>50</v>
      </c>
      <c r="C35" s="464"/>
      <c r="D35" s="464"/>
      <c r="E35" s="464"/>
      <c r="F35" s="464"/>
      <c r="G35" s="464"/>
      <c r="H35" s="464"/>
      <c r="I35" s="465"/>
      <c r="J35" s="81"/>
      <c r="K35" s="466" t="str">
        <f>IF(COUNTIF(K31:L34,"〇")=4,"〇","×")</f>
        <v>×</v>
      </c>
      <c r="L35" s="467"/>
    </row>
    <row r="36" spans="2:13">
      <c r="B36" s="88"/>
      <c r="C36" s="325" t="s">
        <v>259</v>
      </c>
    </row>
    <row r="37" spans="2:13">
      <c r="B37" s="40" t="s">
        <v>75</v>
      </c>
    </row>
    <row r="38" spans="2:13">
      <c r="B38" s="468" t="s">
        <v>18</v>
      </c>
      <c r="C38" s="468"/>
      <c r="D38" s="468"/>
      <c r="E38" s="468" t="s">
        <v>1</v>
      </c>
      <c r="F38" s="468"/>
      <c r="G38" s="468"/>
      <c r="H38" s="468"/>
      <c r="I38" s="468"/>
      <c r="J38" s="81"/>
      <c r="K38" s="468" t="s">
        <v>47</v>
      </c>
      <c r="L38" s="468"/>
      <c r="M38" s="468"/>
    </row>
    <row r="39" spans="2:13" ht="72" customHeight="1">
      <c r="B39" s="469" t="s">
        <v>80</v>
      </c>
      <c r="C39" s="469"/>
      <c r="D39" s="469"/>
      <c r="E39" s="470" t="s">
        <v>83</v>
      </c>
      <c r="F39" s="471"/>
      <c r="G39" s="471"/>
      <c r="H39" s="471"/>
      <c r="I39" s="471"/>
      <c r="J39" s="81"/>
      <c r="K39" s="472" t="str">
        <f>IF(K35="×","×",IF(M26=0,"室内機接続可否情報入力",IF(M26&gt;56,'室内機情報など（消さない）'!H6,"〇")))</f>
        <v>×</v>
      </c>
      <c r="L39" s="472"/>
      <c r="M39" s="472"/>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58" t="s">
        <v>76</v>
      </c>
      <c r="C42" s="459"/>
      <c r="D42" s="460"/>
      <c r="E42" s="461" t="str">
        <f>IF(AND(K35="〇",K39="〇"),'室内機情報など（消さない）'!I6,IF(AND(K35="〇",K39='室内機情報など（消さない）'!H6),'室内機情報など（消さない）'!I7,"×"))</f>
        <v>×</v>
      </c>
      <c r="F42" s="461"/>
      <c r="G42" s="461"/>
      <c r="H42" s="461"/>
      <c r="I42" s="461"/>
      <c r="J42" s="461"/>
      <c r="K42" s="461"/>
      <c r="L42" s="461"/>
      <c r="M42" s="462"/>
    </row>
  </sheetData>
  <mergeCells count="29">
    <mergeCell ref="B15:B25"/>
    <mergeCell ref="A4:L4"/>
    <mergeCell ref="B10:C10"/>
    <mergeCell ref="G10:I10"/>
    <mergeCell ref="B11:C11"/>
    <mergeCell ref="B14:C14"/>
    <mergeCell ref="B34:D34"/>
    <mergeCell ref="K34:L34"/>
    <mergeCell ref="B30:D30"/>
    <mergeCell ref="E30:I30"/>
    <mergeCell ref="K30:L30"/>
    <mergeCell ref="B31:D31"/>
    <mergeCell ref="E31:I31"/>
    <mergeCell ref="K31:L31"/>
    <mergeCell ref="B32:D32"/>
    <mergeCell ref="E32:I32"/>
    <mergeCell ref="K32:L32"/>
    <mergeCell ref="B33:D33"/>
    <mergeCell ref="K33:L33"/>
    <mergeCell ref="B42:D42"/>
    <mergeCell ref="E42:M42"/>
    <mergeCell ref="B35:I35"/>
    <mergeCell ref="K35:L35"/>
    <mergeCell ref="B38:D38"/>
    <mergeCell ref="E38:I38"/>
    <mergeCell ref="K38:M38"/>
    <mergeCell ref="B39:D39"/>
    <mergeCell ref="E39:I39"/>
    <mergeCell ref="K39:M39"/>
  </mergeCells>
  <phoneticPr fontId="1"/>
  <conditionalFormatting sqref="D15:M25">
    <cfRule type="expression" dxfId="0" priority="1">
      <formula>AND($K$35="〇",$M$26&lt;=56,$L15="〇")</formula>
    </cfRule>
  </conditionalFormatting>
  <dataValidations count="2">
    <dataValidation type="list" allowBlank="1" showInputMessage="1" showErrorMessage="1" sqref="F9" xr:uid="{20723116-D08E-4A0C-B8B3-83B222AA1247}">
      <formula1>空調運転</formula1>
    </dataValidation>
    <dataValidation type="whole" allowBlank="1" showInputMessage="1" showErrorMessage="1" sqref="E15" xr:uid="{B6D08965-1D1B-46FD-85EC-98ABA0F91AF7}">
      <formula1>1</formula1>
      <formula2>11</formula2>
    </dataValidation>
  </dataValidations>
  <pageMargins left="0.82677165354330717" right="0.23622047244094491" top="0.74803149606299213" bottom="0.74803149606299213" header="0.31496062992125984" footer="0.31496062992125984"/>
  <pageSetup paperSize="9" scale="63" fitToHeight="0"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39B75398-FBE1-4349-AE9C-B3AAD8752652}">
          <x14:formula1>
            <xm:f>アイシン室内機データ!$A$2:$A$68</xm:f>
          </x14:formula1>
          <xm:sqref>D15:D25</xm:sqref>
        </x14:dataValidation>
        <x14:dataValidation type="list" allowBlank="1" showInputMessage="1" showErrorMessage="1" xr:uid="{9896D10E-7F61-4F49-BFEC-8BA2686CF403}">
          <x14:formula1>
            <xm:f>'ブレーカー容量別突入電流、消費電力値'!$A$2:$A$4</xm:f>
          </x14:formula1>
          <xm:sqref>D11</xm:sqref>
        </x14:dataValidation>
        <x14:dataValidation type="list" allowBlank="1" showInputMessage="1" showErrorMessage="1" xr:uid="{D214010A-F672-41CA-AAFD-629315E07FAB}">
          <x14:formula1>
            <xm:f>'室内機情報など（消さない）'!$B$6:$B$7</xm:f>
          </x14:formula1>
          <xm:sqref>D10</xm:sqref>
        </x14:dataValidation>
        <x14:dataValidation type="list" allowBlank="1" showInputMessage="1" showErrorMessage="1" xr:uid="{FD9A1919-E82E-4B32-9720-1712DF61CD66}">
          <x14:formula1>
            <xm:f>'室内機情報など（消さない）'!$G$6:$G$7</xm:f>
          </x14:formula1>
          <xm:sqref>L15:L25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7</vt:i4>
      </vt:variant>
    </vt:vector>
  </HeadingPairs>
  <TitlesOfParts>
    <vt:vector size="19" baseType="lpstr">
      <vt:lpstr>総合カタログP68（参考資料）</vt:lpstr>
      <vt:lpstr>室内機ﾃﾞｰﾀ（消さない）</vt:lpstr>
      <vt:lpstr>PN（記入例）</vt:lpstr>
      <vt:lpstr>PN（原紙）</vt:lpstr>
      <vt:lpstr>YN・DK（記入例）</vt:lpstr>
      <vt:lpstr>YN・DK（原紙）</vt:lpstr>
      <vt:lpstr>AN 記入例</vt:lpstr>
      <vt:lpstr>AN 判定ｼｰﾄ原紙AXHP160NA×3台のケース)</vt:lpstr>
      <vt:lpstr>AN 判定ｼｰﾄ原紙HP160NA×3台以外のケース)</vt:lpstr>
      <vt:lpstr>アイシン室内機データ</vt:lpstr>
      <vt:lpstr>室内機情報など（消さない）</vt:lpstr>
      <vt:lpstr>ブレーカー容量別突入電流、消費電力値</vt:lpstr>
      <vt:lpstr>'AN 記入例'!Print_Area</vt:lpstr>
      <vt:lpstr>'AN 判定ｼｰﾄ原紙AXHP160NA×3台のケース)'!Print_Area</vt:lpstr>
      <vt:lpstr>'AN 判定ｼｰﾄ原紙HP160NA×3台以外のケース)'!Print_Area</vt:lpstr>
      <vt:lpstr>'PN（記入例）'!Print_Area</vt:lpstr>
      <vt:lpstr>'PN（原紙）'!Print_Area</vt:lpstr>
      <vt:lpstr>'YN・DK（記入例）'!Print_Area</vt:lpstr>
      <vt:lpstr>'YN・DK（原紙）'!Print_Area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2025-03-27T22:50:10Z</dcterms:modified>
</cp:coreProperties>
</file>